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6ebe72c98e3099fd/Documentos/Profissional AP/Licitação Vigilância/2025/Campus Floresta/"/>
    </mc:Choice>
  </mc:AlternateContent>
  <xr:revisionPtr revIDLastSave="69" documentId="11_946C6D9BDFF5AF7CB7811453B3A3D385F1435B1B" xr6:coauthVersionLast="45" xr6:coauthVersionMax="45" xr10:uidLastSave="{761D82B1-A637-40C8-BC4A-00107245B54F}"/>
  <bookViews>
    <workbookView xWindow="-108" yWindow="-108" windowWidth="23256" windowHeight="12456" tabRatio="500" firstSheet="2" activeTab="3" xr2:uid="{00000000-000D-0000-FFFF-FFFF00000000}"/>
  </bookViews>
  <sheets>
    <sheet name="Posto 12x36h DIURNO MOTORIZADO" sheetId="1" r:id="rId1"/>
    <sheet name="Posto 12x36h NOTURNO MOTORIZADO" sheetId="9" r:id="rId2"/>
    <sheet name="Posto 12x36h NOTURNO NÃO MOTORI" sheetId="10" r:id="rId3"/>
    <sheet name="Quadro Resumo" sheetId="4" r:id="rId4"/>
    <sheet name="Uniformes" sheetId="5" state="hidden" r:id="rId5"/>
    <sheet name="EPI´s" sheetId="6" state="hidden" r:id="rId6"/>
    <sheet name="Materiais de Apoio-Consumo" sheetId="7" state="hidden" r:id="rId7"/>
    <sheet name="Equipamentos" sheetId="8" state="hidden" r:id="rId8"/>
  </sheets>
  <calcPr calcId="191029" iterateDelta="1E-4"/>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1" i="4" l="1"/>
  <c r="A10" i="4"/>
  <c r="F221" i="10"/>
  <c r="F196" i="10"/>
  <c r="G188" i="10"/>
  <c r="G196" i="10" s="1"/>
  <c r="F167" i="10"/>
  <c r="F195" i="10" s="1"/>
  <c r="F142" i="10"/>
  <c r="F143" i="10" s="1"/>
  <c r="F139" i="10"/>
  <c r="B132" i="10"/>
  <c r="B131" i="10"/>
  <c r="B130" i="10"/>
  <c r="B129" i="10"/>
  <c r="F95" i="10"/>
  <c r="F99" i="10" s="1"/>
  <c r="F131" i="10" s="1"/>
  <c r="F82" i="10"/>
  <c r="F60" i="10"/>
  <c r="F59" i="10"/>
  <c r="F45" i="10"/>
  <c r="F34" i="10"/>
  <c r="B244" i="10" s="1"/>
  <c r="F221" i="9"/>
  <c r="F196" i="9"/>
  <c r="F195" i="9"/>
  <c r="G188" i="9"/>
  <c r="G196" i="9" s="1"/>
  <c r="F167" i="9"/>
  <c r="F139" i="9"/>
  <c r="B132" i="9"/>
  <c r="B131" i="9"/>
  <c r="B130" i="9"/>
  <c r="B129" i="9"/>
  <c r="F95" i="9"/>
  <c r="F99" i="9" s="1"/>
  <c r="F131" i="9" s="1"/>
  <c r="F82" i="9"/>
  <c r="F142" i="9" s="1"/>
  <c r="F143" i="9" s="1"/>
  <c r="F60" i="9"/>
  <c r="F59" i="9"/>
  <c r="F45" i="9"/>
  <c r="F34" i="9"/>
  <c r="B244" i="9" s="1"/>
  <c r="F93" i="1"/>
  <c r="G20" i="8"/>
  <c r="I20" i="8" s="1"/>
  <c r="I14" i="8"/>
  <c r="I15" i="8" s="1"/>
  <c r="G14" i="8"/>
  <c r="D8" i="8"/>
  <c r="C8" i="8"/>
  <c r="G22" i="7"/>
  <c r="I22" i="7" s="1"/>
  <c r="G16" i="7"/>
  <c r="I16" i="7" s="1"/>
  <c r="I15" i="7"/>
  <c r="G15" i="7"/>
  <c r="I14" i="7"/>
  <c r="I17" i="7" s="1"/>
  <c r="G14" i="7"/>
  <c r="D8" i="7"/>
  <c r="C8" i="7"/>
  <c r="G32" i="6"/>
  <c r="I32" i="6" s="1"/>
  <c r="G31" i="6"/>
  <c r="I31" i="6" s="1"/>
  <c r="I30" i="6"/>
  <c r="G30" i="6"/>
  <c r="G22" i="6"/>
  <c r="I22" i="6" s="1"/>
  <c r="G21" i="6"/>
  <c r="I21" i="6" s="1"/>
  <c r="G20" i="6"/>
  <c r="I20" i="6" s="1"/>
  <c r="G19" i="6"/>
  <c r="I19" i="6" s="1"/>
  <c r="I18" i="6"/>
  <c r="G18" i="6"/>
  <c r="I17" i="6"/>
  <c r="G17" i="6"/>
  <c r="G16" i="6"/>
  <c r="I16" i="6" s="1"/>
  <c r="G15" i="6"/>
  <c r="I15" i="6" s="1"/>
  <c r="G14" i="6"/>
  <c r="I14" i="6" s="1"/>
  <c r="D8" i="6"/>
  <c r="C8" i="6"/>
  <c r="F22" i="5"/>
  <c r="H22" i="5" s="1"/>
  <c r="I22" i="5" s="1"/>
  <c r="F21" i="5"/>
  <c r="H21" i="5" s="1"/>
  <c r="I21" i="5" s="1"/>
  <c r="F20" i="5"/>
  <c r="H20" i="5" s="1"/>
  <c r="I20" i="5" s="1"/>
  <c r="H19" i="5"/>
  <c r="I19" i="5" s="1"/>
  <c r="F19" i="5"/>
  <c r="F18" i="5"/>
  <c r="H18" i="5" s="1"/>
  <c r="I18" i="5" s="1"/>
  <c r="F17" i="5"/>
  <c r="H17" i="5" s="1"/>
  <c r="I17" i="5" s="1"/>
  <c r="F16" i="5"/>
  <c r="H16" i="5" s="1"/>
  <c r="I16" i="5" s="1"/>
  <c r="H15" i="5"/>
  <c r="I15" i="5" s="1"/>
  <c r="F15" i="5"/>
  <c r="F14" i="5"/>
  <c r="H14" i="5" s="1"/>
  <c r="I14" i="5" s="1"/>
  <c r="D8" i="5"/>
  <c r="C8" i="5"/>
  <c r="B9" i="4"/>
  <c r="A9" i="4"/>
  <c r="B242" i="1"/>
  <c r="F219" i="1"/>
  <c r="F194" i="1"/>
  <c r="G186" i="1"/>
  <c r="G194" i="1" s="1"/>
  <c r="F165" i="1"/>
  <c r="F193" i="1" s="1"/>
  <c r="F137" i="1"/>
  <c r="B130" i="1"/>
  <c r="B129" i="1"/>
  <c r="B128" i="1"/>
  <c r="B127" i="1"/>
  <c r="F97" i="1"/>
  <c r="F129" i="1" s="1"/>
  <c r="F80" i="1"/>
  <c r="F140" i="1" s="1"/>
  <c r="F141" i="1" s="1"/>
  <c r="F58" i="1"/>
  <c r="F57" i="1"/>
  <c r="F45" i="1"/>
  <c r="F46" i="1" s="1"/>
  <c r="F47" i="1" s="1"/>
  <c r="F34" i="1"/>
  <c r="F61" i="10" l="1"/>
  <c r="F46" i="9"/>
  <c r="F61" i="9"/>
  <c r="F48" i="9"/>
  <c r="F59" i="1"/>
  <c r="F206" i="10"/>
  <c r="F236" i="10" s="1"/>
  <c r="F46" i="10"/>
  <c r="F48" i="10" s="1"/>
  <c r="F206" i="9"/>
  <c r="F236" i="9" s="1"/>
  <c r="G136" i="1"/>
  <c r="G139" i="1"/>
  <c r="I18" i="7"/>
  <c r="I23" i="7"/>
  <c r="I23" i="5"/>
  <c r="I33" i="6"/>
  <c r="I23" i="6"/>
  <c r="I21" i="8"/>
  <c r="I16" i="8"/>
  <c r="G137" i="1"/>
  <c r="F230" i="1"/>
  <c r="G138" i="1"/>
  <c r="G140" i="1"/>
  <c r="G58" i="1"/>
  <c r="G57" i="1"/>
  <c r="G110" i="1"/>
  <c r="F113" i="1" s="1"/>
  <c r="F47" i="10" l="1"/>
  <c r="F49" i="10" s="1"/>
  <c r="F49" i="9"/>
  <c r="F47" i="9"/>
  <c r="G141" i="1"/>
  <c r="F232" i="1" s="1"/>
  <c r="I34" i="6"/>
  <c r="I22" i="8"/>
  <c r="I24" i="6"/>
  <c r="I24" i="5"/>
  <c r="F204" i="1"/>
  <c r="F234" i="1" s="1"/>
  <c r="I24" i="7"/>
  <c r="G59" i="1"/>
  <c r="F114" i="1"/>
  <c r="F115" i="1" s="1"/>
  <c r="F130" i="1" s="1"/>
  <c r="G140" i="9" l="1"/>
  <c r="F232" i="9"/>
  <c r="G138" i="9"/>
  <c r="G142" i="9"/>
  <c r="G60" i="9"/>
  <c r="G139" i="9"/>
  <c r="G112" i="9"/>
  <c r="F115" i="9" s="1"/>
  <c r="G59" i="9"/>
  <c r="G61" i="9" s="1"/>
  <c r="F129" i="9" s="1"/>
  <c r="G141" i="9"/>
  <c r="F232" i="10"/>
  <c r="G139" i="10"/>
  <c r="G138" i="10"/>
  <c r="G112" i="10"/>
  <c r="F115" i="10" s="1"/>
  <c r="G60" i="10"/>
  <c r="G142" i="10"/>
  <c r="G141" i="10"/>
  <c r="G140" i="10"/>
  <c r="G59" i="10"/>
  <c r="F127" i="1"/>
  <c r="G69" i="1"/>
  <c r="G61" i="10" l="1"/>
  <c r="F129" i="10" s="1"/>
  <c r="F117" i="9"/>
  <c r="F132" i="9" s="1"/>
  <c r="F116" i="9"/>
  <c r="G143" i="9"/>
  <c r="F234" i="9" s="1"/>
  <c r="G71" i="9"/>
  <c r="F116" i="10"/>
  <c r="F117" i="10" s="1"/>
  <c r="F132" i="10" s="1"/>
  <c r="G143" i="10"/>
  <c r="F234" i="10" s="1"/>
  <c r="G74" i="1"/>
  <c r="G78" i="1"/>
  <c r="G79" i="1"/>
  <c r="G76" i="1"/>
  <c r="G77" i="1"/>
  <c r="G75" i="1"/>
  <c r="G73" i="1"/>
  <c r="G72" i="1"/>
  <c r="G80" i="1" s="1"/>
  <c r="F128" i="1" s="1"/>
  <c r="F131" i="1" s="1"/>
  <c r="G71" i="10" l="1"/>
  <c r="G80" i="10" s="1"/>
  <c r="G75" i="9"/>
  <c r="G81" i="9"/>
  <c r="G80" i="9"/>
  <c r="G78" i="9"/>
  <c r="G77" i="9"/>
  <c r="G74" i="9"/>
  <c r="G76" i="9"/>
  <c r="G79" i="9"/>
  <c r="F231" i="1"/>
  <c r="G154" i="1"/>
  <c r="G75" i="10" l="1"/>
  <c r="G76" i="10"/>
  <c r="G82" i="10" s="1"/>
  <c r="F130" i="10" s="1"/>
  <c r="F133" i="10" s="1"/>
  <c r="G79" i="10"/>
  <c r="G74" i="10"/>
  <c r="G81" i="10"/>
  <c r="G77" i="10"/>
  <c r="G78" i="10"/>
  <c r="G82" i="9"/>
  <c r="F130" i="9" s="1"/>
  <c r="F133" i="9" s="1"/>
  <c r="G162" i="1"/>
  <c r="G161" i="1"/>
  <c r="G159" i="1"/>
  <c r="G160" i="1"/>
  <c r="G164" i="1"/>
  <c r="G163" i="1"/>
  <c r="F233" i="9" l="1"/>
  <c r="G156" i="9"/>
  <c r="F233" i="10"/>
  <c r="G156" i="10"/>
  <c r="G165" i="1"/>
  <c r="G193" i="1" s="1"/>
  <c r="G195" i="1" s="1"/>
  <c r="F233" i="1" s="1"/>
  <c r="F235" i="1" s="1"/>
  <c r="G166" i="9" l="1"/>
  <c r="G165" i="9"/>
  <c r="G162" i="9"/>
  <c r="G161" i="9"/>
  <c r="G164" i="9"/>
  <c r="G163" i="9"/>
  <c r="G165" i="10"/>
  <c r="G163" i="10"/>
  <c r="G164" i="10"/>
  <c r="G162" i="10"/>
  <c r="G161" i="10"/>
  <c r="G167" i="10" s="1"/>
  <c r="G195" i="10" s="1"/>
  <c r="G197" i="10" s="1"/>
  <c r="G166" i="10"/>
  <c r="G210" i="1"/>
  <c r="G213" i="1" s="1"/>
  <c r="G167" i="9" l="1"/>
  <c r="G195" i="9" s="1"/>
  <c r="G197" i="9" s="1"/>
  <c r="F235" i="10"/>
  <c r="F237" i="10" s="1"/>
  <c r="G212" i="10"/>
  <c r="G214" i="1"/>
  <c r="G218" i="1" s="1"/>
  <c r="G211" i="1"/>
  <c r="G212" i="9" l="1"/>
  <c r="F235" i="9"/>
  <c r="F237" i="9" s="1"/>
  <c r="G215" i="10"/>
  <c r="G213" i="10" s="1"/>
  <c r="G216" i="1"/>
  <c r="G217" i="1"/>
  <c r="G215" i="9" l="1"/>
  <c r="G216" i="9" s="1"/>
  <c r="G216" i="10"/>
  <c r="G218" i="10" s="1"/>
  <c r="G219" i="1"/>
  <c r="F236" i="1" s="1"/>
  <c r="F237" i="1" s="1"/>
  <c r="C242" i="1" s="1"/>
  <c r="E242" i="1" s="1"/>
  <c r="F249" i="1" s="1"/>
  <c r="G220" i="9" l="1"/>
  <c r="G218" i="9"/>
  <c r="G221" i="9" s="1"/>
  <c r="F238" i="9" s="1"/>
  <c r="F239" i="9" s="1"/>
  <c r="C244" i="9" s="1"/>
  <c r="E244" i="9" s="1"/>
  <c r="G219" i="9"/>
  <c r="G213" i="9"/>
  <c r="G242" i="1"/>
  <c r="G243" i="1" s="1"/>
  <c r="F250" i="1" s="1"/>
  <c r="F251" i="1" s="1"/>
  <c r="C9" i="4"/>
  <c r="D9" i="4" s="1"/>
  <c r="E9" i="4" s="1"/>
  <c r="G220" i="10"/>
  <c r="G219" i="10"/>
  <c r="G221" i="10" l="1"/>
  <c r="F238" i="10" s="1"/>
  <c r="F239" i="10" s="1"/>
  <c r="C244" i="10" s="1"/>
  <c r="E244" i="10" s="1"/>
  <c r="C11" i="4" s="1"/>
  <c r="D11" i="4" s="1"/>
  <c r="E11" i="4" s="1"/>
  <c r="C10" i="4"/>
  <c r="D10" i="4" s="1"/>
  <c r="G244" i="9"/>
  <c r="G245" i="9" s="1"/>
  <c r="F252" i="9" s="1"/>
  <c r="F253" i="9" s="1"/>
  <c r="F251" i="9"/>
  <c r="G244" i="10" l="1"/>
  <c r="G245" i="10" s="1"/>
  <c r="F252" i="10" s="1"/>
  <c r="F253" i="10" s="1"/>
  <c r="F251" i="10"/>
  <c r="E10" i="4"/>
  <c r="E12" i="4" s="1"/>
  <c r="D12" i="4"/>
</calcChain>
</file>

<file path=xl/sharedStrings.xml><?xml version="1.0" encoding="utf-8"?>
<sst xmlns="http://schemas.openxmlformats.org/spreadsheetml/2006/main" count="1053" uniqueCount="284">
  <si>
    <t>PLANILHA BASE LICITATÓRIA –  IF SERTÃO – PE CAMPUS FLORESTA</t>
  </si>
  <si>
    <t>MODELO DE PLANILHA DE CUSTOS E FORMAÇÃO DE PREÇOS</t>
  </si>
  <si>
    <t>Nº Processo:</t>
  </si>
  <si>
    <t>Licitação Nº:</t>
  </si>
  <si>
    <t>Dia __/__/__ às __:__ horas</t>
  </si>
  <si>
    <t>DISCRIMINAÇÃO DOS SERVIÇOS (DADOS REFERENTES À CONTRATAÇÃO)</t>
  </si>
  <si>
    <t>A</t>
  </si>
  <si>
    <t>Data de apresentação da proposta (dia/mês/ano)</t>
  </si>
  <si>
    <t>XX/XX/XXXX</t>
  </si>
  <si>
    <t>B</t>
  </si>
  <si>
    <t>Município/UF</t>
  </si>
  <si>
    <t>FLORESTA - PE</t>
  </si>
  <si>
    <t>C</t>
  </si>
  <si>
    <t>Ano Acordo, Convenção ou Sentença Normativa em Dissídio Coletivo</t>
  </si>
  <si>
    <t>D</t>
  </si>
  <si>
    <t>Nº de meses de execução contratual</t>
  </si>
  <si>
    <t>IDENTIFICAÇÃO DO SERVIÇO</t>
  </si>
  <si>
    <t>Tipo de Serviço</t>
  </si>
  <si>
    <t>Unidade de Medida</t>
  </si>
  <si>
    <t> Quantidade total a contratar (em função da unidade de medida)</t>
  </si>
  <si>
    <t>Vigilância</t>
  </si>
  <si>
    <t>Posto 12X36 h DIURNO MOTORIZADO</t>
  </si>
  <si>
    <t>01 POSTO</t>
  </si>
  <si>
    <t>Nota (1) - Esta tabela poderá ser adaptada às características do serviço contratado, inclusive no que concerne às rubricas e suas respectivas provisões e/ou estimativas, desde que haja justificativa.</t>
  </si>
  <si>
    <t>Nota (2)- As provisões constantes desta planilha poderão ser necessárias quando se tratar de determinados serviços que prescindam da dedicação exclusiva dos trabalhadores da contratada para com a administração.</t>
  </si>
  <si>
    <t>1. MÓDULOS</t>
  </si>
  <si>
    <t>Mão de obra</t>
  </si>
  <si>
    <t>Mão de obra vinculada à execução contratual</t>
  </si>
  <si>
    <t>Dados para composição dos custos referente à mão de obra</t>
  </si>
  <si>
    <t>Tipo de serviço (mesmo serviço com características distintas)</t>
  </si>
  <si>
    <t>Classificação Brasileira de Ocupações (CBO)</t>
  </si>
  <si>
    <t>5173-30</t>
  </si>
  <si>
    <t>Salário Normativo da Categoria Profissional</t>
  </si>
  <si>
    <t>Data base da categoria (dia/mês/ano)</t>
  </si>
  <si>
    <t>Nota 1: Deverá ser elaborado um quadro para cada tipo de serviço.</t>
  </si>
  <si>
    <t>Nota 2: A planilha será calculada considerando o valor mensal do empregado.</t>
  </si>
  <si>
    <t> MÓDULO 1 :   COMPOSIÇÃO DA REMUNERAÇÃO</t>
  </si>
  <si>
    <t>Composição da Remuneração</t>
  </si>
  <si>
    <t>Valor (R$)</t>
  </si>
  <si>
    <t>Salário Base</t>
  </si>
  <si>
    <t>Adicional de Periculosidade</t>
  </si>
  <si>
    <t>Total</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</si>
  <si>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</si>
  <si>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</si>
  <si>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</si>
  <si>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</si>
  <si>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</si>
  <si>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t>
  </si>
  <si>
    <t>13 º (décimo terceiro) Salário</t>
  </si>
  <si>
    <t>Adicional de férias</t>
  </si>
  <si>
    <t>Nota 1: Como a planilha de custos e formação de preços é calculada mensalmente, provisiona-se proporcionalmente 1/12 (um doze avos) dos valores referentes a gratificação natalina e adicional de férias.</t>
  </si>
  <si>
    <t>Nota 2: O adicional de férias contido no Submódulo 2.1 corresponde a 1/3 (um terço) da remuneração que por sua vez é divido por 12 (doze) conforme Nota 1 acima.</t>
  </si>
  <si>
    <t>Submódulo 2.2 - Encargos Previdenciários (GPS), Fundo de Garantia por Tempo de Serviço (FGTS) e outras contribuições.</t>
  </si>
  <si>
    <t> Base de Cálculo Submódulo 2.2 = Módulo 1 + Submódulo 2.1</t>
  </si>
  <si>
    <t>2.2</t>
  </si>
  <si>
    <t>GPS, FGTS e outras contribuições</t>
  </si>
  <si>
    <t>Percentual (%)</t>
  </si>
  <si>
    <t>INSS</t>
  </si>
  <si>
    <t>Salário Educação</t>
  </si>
  <si>
    <t>SAT</t>
  </si>
  <si>
    <t>SESC OU SESI</t>
  </si>
  <si>
    <t>E</t>
  </si>
  <si>
    <t>SENAI - SENAC</t>
  </si>
  <si>
    <t>F</t>
  </si>
  <si>
    <t>SEBRAE</t>
  </si>
  <si>
    <t>G</t>
  </si>
  <si>
    <t>INCRA</t>
  </si>
  <si>
    <t>H</t>
  </si>
  <si>
    <t>FGTS</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</si>
  <si>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</si>
  <si>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</si>
  <si>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O Fator Acidentário de Prevenção – FAP é um multiplicador no qual a alíquota do SAT poderá ser reduzida, em até cinquenta por cento, ou aumentada, em  até cem por cento (O Multiplicador FAP vai de 0,5 a 2), portanto o item C – SAT pode variar de 0,5% a 6%</t>
  </si>
  <si>
    <t>Nota 4: Esses percentuais incidem sobre o Módulo 1 + Submódulo 2.1.</t>
  </si>
  <si>
    <t>Submódulo 2.3 - Benefícios Mensais e Diários.</t>
  </si>
  <si>
    <t>2.3</t>
  </si>
  <si>
    <t>Benefícios Mensais e Diários</t>
  </si>
  <si>
    <t>Transporte</t>
  </si>
  <si>
    <t>Nota 1: O valor informado deverá ser o custo real do benefício (descontado o valor eventualmente pago pelo empregado).</t>
  </si>
  <si>
    <t>Nota 2: Observar a previsão dos benefícios contidos em Acordos, Convenções e Dissídios Coletivos de Trabalho e atentar-se ao disposto no art. 6º da Instrução Normativa nº 05/2017.</t>
  </si>
  <si>
    <t>Nota 3: Para o Município de Floresta, não existe transporte coletivo regulamentado.</t>
  </si>
  <si>
    <t>Submódulo 2.4 – Indenização do Intervalo Intrajornada</t>
  </si>
  <si>
    <t>Base de cálculo do Submódulo 2.4 = (Módulo 1/220)*1,5</t>
  </si>
  <si>
    <t>2.4</t>
  </si>
  <si>
    <t>Indenização do Intervalo Intrajornada</t>
  </si>
  <si>
    <t>Indenização do Intervalo Intrajornada (15 x Valor da hora acrescido de 50%)</t>
  </si>
  <si>
    <t>Incidência dos encargos do submódulo 2.2 sobre Indenização do Intervalo Intrajornada</t>
  </si>
  <si>
    <t>Nota 2: Conforme SOLUÇÃO DE CONSULTA COSIT Nº 108, DE 7 DE JUNHO DE 2023: Após a vigência da Lei nº 13.467, de 2017, ocorrida em 11 de novembro de 2017, a verba paga em razão da supressão parcial ou total do intervalo intrajornada integra a base de cálculo para fins de incidência das contribuições sociais previdenciárias sobre a folha de salários e salário-de-contribuição.</t>
  </si>
  <si>
    <t xml:space="preserve">Nota 3:  Os valores limites consideram apenas as condições ordinárias de contratação, não incluindo necessidades excepcionais na execução do serviço que venham a representar custos adicionais para contratação Caso o órgão ou entidade opte pela não concessão do intervalo intrajornada (rubrica extraordinária), tendo em vista a necessidade e especificidade da contratação, o valor referente a esta rubrica (intrajornada) deverá seguir o disciplinado no § 4º do art. 71 da Consolidação das Leis do Trabalho (CLT). “§ 4o  A não concessão ou a concessão parcial do intervalo intrajornada mínimo, para repouso e alimentação, a empregados urbanos e rurais, implica o pagamento, de natureza indenizatória, apenas do período suprimido, com acréscimo de 50% (cinquenta por cento) sobre o valor da remuneração da hora normal de trabalho.” </t>
  </si>
  <si>
    <t>Nota 4: Conforme informação do Campus Floresta, os empregados dos postos de vigilância terão seu intervalo intrajornada suprimido, devendo a hora ser acrescida de 50%</t>
  </si>
  <si>
    <t>Quadro Resumo do Módulo 2 - Encargos e Benefícios anuais, mensais e diários</t>
  </si>
  <si>
    <t>Encargos e Benefícios Anuais, Mensais e Diários</t>
  </si>
  <si>
    <t>Módulo 3 -  Provisão para Rescisão</t>
  </si>
  <si>
    <t>Provisão para Rescisão</t>
  </si>
  <si>
    <t>Aviso prévio indenizado</t>
  </si>
  <si>
    <t>Incidência do FGTS sobre aviso prévio indenizado</t>
  </si>
  <si>
    <t>Multa sobre FGTS  sobre o aviso prévio indenizado e trabalhado</t>
  </si>
  <si>
    <t>Aviso prévio trabalhado </t>
  </si>
  <si>
    <t>Incidência dos encargos do submódulo 2.2 sobre o Aviso Prévio Trabalhado</t>
  </si>
  <si>
    <t>TOTAL</t>
  </si>
  <si>
    <r>
      <rPr>
        <sz val="10"/>
        <color rgb="FF000000"/>
        <rFont val="Arial"/>
        <family val="2"/>
        <charset val="1"/>
      </rPr>
      <t>Nota 01: De acordo com o entendimento do TCU no Acórdão nº 1.186/2017 - Plenário, a Administração "</t>
    </r>
    <r>
      <rPr>
        <sz val="10"/>
        <color rgb="FF000000"/>
        <rFont val="CIDFont+F4"/>
        <charset val="1"/>
      </rPr>
      <t xml:space="preserve">deve estabelecer na minuta do contrato que a parcela mensal a título de aviso prévio </t>
    </r>
    <r>
      <rPr>
        <sz val="10"/>
        <color rgb="FF000000"/>
        <rFont val="Arial"/>
        <family val="2"/>
        <charset val="1"/>
      </rPr>
      <t xml:space="preserve">trabalhado será no percentual máximo de 1,94% no primeiro ano, e, em caso de prorrogação do contrato, o percentual máximo dessa parcela será de 0,194% a cada ano de prorrogação, a ser incluído por ocasião da formulação do aditivo da prorrogação do contrato, conforme a </t>
    </r>
    <r>
      <rPr>
        <sz val="10"/>
        <color rgb="FF000000"/>
        <rFont val="CIDFont+F4"/>
        <charset val="1"/>
      </rPr>
      <t xml:space="preserve">Lei 12.506/2011" </t>
    </r>
    <r>
      <rPr>
        <sz val="10"/>
        <color rgb="FF000000"/>
        <rFont val="Arial"/>
        <family val="2"/>
        <charset val="1"/>
      </rPr>
      <t>(Enunciado do Boletim de Jurisprudência nº 176/2017). A título informativo, deve-se atentar para as orientações da Nota Técnica nº 652/2017 - MP, que trata justamente sobre o cálculo das eventuais deduções a serem feitas a cada ano de execução contratual;</t>
    </r>
  </si>
  <si>
    <t>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</si>
  <si>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</si>
  <si>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Módulo 4 -  Custo de Reposição do Profissional Ausente</t>
  </si>
  <si>
    <t>Nota 1: Os itens que contemplam o módulo 4 se referem ao custo dos dias trabalhados pelo repositor/substituto, quando o empregado alocado na prestação de serviço estiver ausente, conforme as previsões estabelecidas na legislação.</t>
  </si>
  <si>
    <t>Base de cálculo do Submódulo 4.1 = Módulo 1 + Módulo 2 + Módulo 3</t>
  </si>
  <si>
    <t>Submódulo 4.1 –  Ausências Legais</t>
  </si>
  <si>
    <t>4.1</t>
  </si>
  <si>
    <t>Ausências legais</t>
  </si>
  <si>
    <t>Estimativa (em percentuais)</t>
  </si>
  <si>
    <t>Férias</t>
  </si>
  <si>
    <t>Licença paternidade</t>
  </si>
  <si>
    <t>Acidente de trabalho</t>
  </si>
  <si>
    <t>Afastamento maternidade</t>
  </si>
  <si>
    <t>Outras ausências</t>
  </si>
  <si>
    <t>Nota: As alíneas “A” a “F” referem-se somente ao custo que será pago ao repositor pelos dias trabalhados quando da necessidade de substituir a mão de obra alocada na prestação do serviço.</t>
  </si>
  <si>
    <r>
      <rPr>
        <b/>
        <sz val="10"/>
        <color rgb="FF000000"/>
        <rFont val="Arial"/>
        <family val="2"/>
        <charset val="1"/>
      </rPr>
      <t>Férias:</t>
    </r>
    <r>
      <rPr>
        <sz val="10"/>
        <color rgb="FF000000"/>
        <rFont val="Arial"/>
        <charset val="1"/>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t>
    </r>
  </si>
  <si>
    <r>
      <rPr>
        <b/>
        <sz val="10"/>
        <color rgb="FF000000"/>
        <rFont val="Arial"/>
        <family val="2"/>
        <charset val="1"/>
      </rPr>
      <t>Ausências Legais:</t>
    </r>
    <r>
      <rPr>
        <sz val="10"/>
        <color rgb="FF000000"/>
        <rFont val="Arial"/>
        <charset val="1"/>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t>
    </r>
  </si>
  <si>
    <r>
      <rPr>
        <b/>
        <sz val="10"/>
        <color rgb="FF000000"/>
        <rFont val="Arial"/>
        <family val="2"/>
        <charset val="1"/>
      </rPr>
      <t xml:space="preserve">Licença Paternidade: </t>
    </r>
    <r>
      <rPr>
        <sz val="10"/>
        <color rgb="FF000000"/>
        <rFont val="Arial"/>
        <charset val="1"/>
      </rPr>
      <t>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t>
    </r>
  </si>
  <si>
    <r>
      <rPr>
        <b/>
        <sz val="10"/>
        <color rgb="FF000000"/>
        <rFont val="Arial"/>
        <family val="2"/>
        <charset val="1"/>
      </rPr>
      <t>Acidente de Trabalho</t>
    </r>
    <r>
      <rPr>
        <sz val="10"/>
        <color rgb="FF000000"/>
        <rFont val="Arial"/>
        <family val="2"/>
        <charset val="1"/>
      </rPr>
      <t>:</t>
    </r>
    <r>
      <rPr>
        <sz val="10"/>
        <color rgb="FF000000"/>
        <rFont val="Arial"/>
        <charset val="1"/>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t>
    </r>
  </si>
  <si>
    <r>
      <rPr>
        <b/>
        <sz val="10"/>
        <color rgb="FF000000"/>
        <rFont val="Arial"/>
        <family val="2"/>
        <charset val="1"/>
      </rPr>
      <t xml:space="preserve">Afastamento Maternidade: </t>
    </r>
    <r>
      <rPr>
        <sz val="10"/>
        <color rgb="FF000000"/>
        <rFont val="Arial"/>
        <charset val="1"/>
      </rPr>
      <t>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t>
    </r>
  </si>
  <si>
    <r>
      <rPr>
        <b/>
        <sz val="10"/>
        <color rgb="FF000000"/>
        <rFont val="Arial"/>
        <family val="2"/>
        <charset val="1"/>
      </rPr>
      <t xml:space="preserve">Licença saúde: </t>
    </r>
    <r>
      <rPr>
        <sz val="10"/>
        <color rgb="FF000000"/>
        <rFont val="Arial"/>
        <charset val="1"/>
      </rPr>
      <t>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t>
    </r>
  </si>
  <si>
    <t>Submódulo 4.2 – Substituto na Intrajornada</t>
  </si>
  <si>
    <t>4.2</t>
  </si>
  <si>
    <t>Intrajornada</t>
  </si>
  <si>
    <t>Necessidade de Reposição</t>
  </si>
  <si>
    <t>Substituto na cobertura de Intervalo para repouso ou alimentação</t>
  </si>
  <si>
    <t>Toral</t>
  </si>
  <si>
    <t>Nota 1: Por tratar-se de condição excepcional, dependerá de decisão do órgão contratante, bem como de disposições constantes da Convenção Coletiva quanto ao tempo de intervalo e ao adicional para pagamento.</t>
  </si>
  <si>
    <t xml:space="preserve">Nota 2:  Os valores limites consideram apenas as condições ordinárias de contratação, não incluindo necessidades excepcionais na execução do serviço que venham a representar custos adicionais para contratação Caso o órgão ou entidade opte pela não concessão do intervalo intrajornada (rubrica extraordinária), tendo em vista a necessidade e especificidade da contratação, o valor referente a esta rubrica (intrajornada) deverá seguir o disciplinado no § 4º do art. 71 da Consolidação das Leis do Trabalho (CLT). “§ 4o  A não concessão ou a concessão parcial do intervalo intrajornada mínimo, para repouso e alimentação, a empregados urbanos e rurais, implica o pagamento, de natureza indenizatória, apenas do período suprimido, com acréscimo de 50% (cinquenta por cento) sobre o valor da remuneração da hora normal de trabalho.” </t>
  </si>
  <si>
    <t>Quadro Resumo do Módulo 4 - Custo de Reposição do Profissional Ausente</t>
  </si>
  <si>
    <t>Custo de Reposição do Profissional Ausente</t>
  </si>
  <si>
    <t>Módulo 5 - Insumos Diversos</t>
  </si>
  <si>
    <t>Insumos Diversos</t>
  </si>
  <si>
    <t>Uniformes</t>
  </si>
  <si>
    <t>EPI´s</t>
  </si>
  <si>
    <t>Materiais de Apoio/Consumo</t>
  </si>
  <si>
    <t>Equipamentos</t>
  </si>
  <si>
    <t>Nota: Valores mensais estimados por empregado.</t>
  </si>
  <si>
    <t> MÓDULO 6 - CUSTOS INDIRETOS, TRIBUTOS E LUCRO</t>
  </si>
  <si>
    <t>Base de cálculo do Módulo 6 = Módulo 1 + Módulo 2 + Módulo 3 + Módulo 4 + Módulo 5.</t>
  </si>
  <si>
    <t>Custos Indiretos, Tributos e Lucro</t>
  </si>
  <si>
    <t>Custos Indiretos</t>
  </si>
  <si>
    <t>Lucro</t>
  </si>
  <si>
    <t>Tributos</t>
  </si>
  <si>
    <t>C.1. Tributos Federais (Cofins)</t>
  </si>
  <si>
    <t>C.2. Tributos Federais (Pis)</t>
  </si>
  <si>
    <t>C.3. Tributos Municipais (ISS)</t>
  </si>
  <si>
    <t>Nota (1): Custos Indiretos, Tributos e Lucro por empregado.</t>
  </si>
  <si>
    <t>Nota (2): O valor referente a tributos é obtido aplicando-se o percentual sobre o valor do faturamento.</t>
  </si>
  <si>
    <t>Nota (3):  Conforme Art. 8º da Lei nº 10.637 de 2002 e Art. 10 da Lei nº 10.833 de 2003 que instituíram o PIS/Pasep  e a COFINS não-cumulativos, as pessoas jurídicas referidas  na Lei nº 7.102, de 1983, Permanecem sujeitas às normas da legislação vigente anteriormente. Portanto, estarão excluídas do regime não cumulativo e terão todas as suas receitas sujeitas a cumulatividade da Cofins e da Contribuição para o PIS/Pasep, submetendo-se às alíquotas de 3% (três por cento) e 0,65% (sessenta e cinco centésimos por cento), respectivamente.</t>
  </si>
  <si>
    <t>Nota (4):Foi utilizado como base para os cálculos dos Custos Indiretos e Lucro o Caderno Técnico de Contratação de Serviços de Vigilância do Ministério da Economia de 2019. Adaptando-se o percentual do lucro à base de Cálculo utilizada nas planilhas de Custos das licitações anteriores.</t>
  </si>
  <si>
    <t>2. QUADRO RESUMO DO CUSTO POR EMPREGADO</t>
  </si>
  <si>
    <t>Mão de obra vinculada à execução contratual (valor por empregado)</t>
  </si>
  <si>
    <t>(R$)</t>
  </si>
  <si>
    <t>Módulo 1 – Composição da Remuneração</t>
  </si>
  <si>
    <t>Módulo 2 – Encargos e Benefícios Anuais, Mensais e Diários</t>
  </si>
  <si>
    <t>Módulo 3 – Provisão para Rescisão</t>
  </si>
  <si>
    <t>Módulo 4 – Custo de Reposição do Profissional Ausente</t>
  </si>
  <si>
    <t>Módulo 5 – Insumos Diversos</t>
  </si>
  <si>
    <t>Subtotal (A + B +C+ D + E)</t>
  </si>
  <si>
    <t>Módulo 6 – Custos Indiretos, Tributos e Lucro</t>
  </si>
  <si>
    <t>Valor total por empregado</t>
  </si>
  <si>
    <t>3. QUADRO RESUMO DO VALOR MENSAL DOS SERVIÇOS</t>
  </si>
  <si>
    <t>Tipo de serviço (A)</t>
  </si>
  <si>
    <t>Valor proposto por empregado (B)</t>
  </si>
  <si>
    <t>Qtde de empregados por posto ( C )</t>
  </si>
  <si>
    <t>Valor proposto por posto (D) = (B x C)</t>
  </si>
  <si>
    <t>Qtde de postos (E)</t>
  </si>
  <si>
    <t>Valor Mensal do serviço (F)=(DXE)</t>
  </si>
  <si>
    <t>I</t>
  </si>
  <si>
    <t>VALOR MENSAL DOS SERVIÇOS (I)</t>
  </si>
  <si>
    <t>4. QUADRO DEMONSTRATIVO DO VALOR GLOBAL DA PROPOSTA</t>
  </si>
  <si>
    <t>VALOR GLOBAL DA PROPOSTA</t>
  </si>
  <si>
    <t>DESCRIÇÃO</t>
  </si>
  <si>
    <t>VALOR (R$)</t>
  </si>
  <si>
    <t xml:space="preserve">Valor proposto por unidade de medida </t>
  </si>
  <si>
    <t>Valor mensal do serviço</t>
  </si>
  <si>
    <t>Valor global da proposta
(Valor mensal do serviço multiplicado pelo número de meses do contrato).</t>
  </si>
  <si>
    <t>Nota: Informar o valor da unidade de medida por tipo de serviço.</t>
  </si>
  <si>
    <t>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</si>
  <si>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Posto 12X36 h NOTURNO MOTORIZADO</t>
  </si>
  <si>
    <t>Adicional Noturno</t>
  </si>
  <si>
    <t>Hora Noturna Reduzida</t>
  </si>
  <si>
    <t>02 POSTOS</t>
  </si>
  <si>
    <t>QUADRO RESUMO DAS PLANILHAS - ESTIMATIVA DE CONTRATAÇÃO</t>
  </si>
  <si>
    <t xml:space="preserve"> DESCRIÇÃO/
ESPECIFICAÇÃO </t>
  </si>
  <si>
    <t>Nº DE POSTOS</t>
  </si>
  <si>
    <t>VALOR UNITÁRIO DO POSTO</t>
  </si>
  <si>
    <t>VALOR TOTAL MENSAL</t>
  </si>
  <si>
    <t>VALOR TOTAL ANUAL</t>
  </si>
  <si>
    <t>PLANILHA DE PREÇO MÉDIO DE REFERÊNCIA</t>
  </si>
  <si>
    <t>CAMPUS FLORESTA</t>
  </si>
  <si>
    <t>Tipo de Posto</t>
  </si>
  <si>
    <t>Nº de Postos</t>
  </si>
  <si>
    <t>Empregados</t>
  </si>
  <si>
    <t>Vigilância Armada Diurna Motorizada</t>
  </si>
  <si>
    <t>Vigilância Armada Noturna Motorizada</t>
  </si>
  <si>
    <r>
      <rPr>
        <sz val="10"/>
        <color rgb="FF000000"/>
        <rFont val="Arial"/>
        <family val="2"/>
        <charset val="1"/>
      </rPr>
      <t>Vigilância Armada Noturna</t>
    </r>
    <r>
      <rPr>
        <b/>
        <sz val="10"/>
        <color rgb="FF000000"/>
        <rFont val="Arial"/>
        <family val="2"/>
        <charset val="1"/>
      </rPr>
      <t xml:space="preserve"> NÃO</t>
    </r>
    <r>
      <rPr>
        <sz val="10"/>
        <color rgb="FF000000"/>
        <rFont val="Arial"/>
        <family val="2"/>
        <charset val="1"/>
      </rPr>
      <t xml:space="preserve"> Motorizada</t>
    </r>
  </si>
  <si>
    <t>Totais</t>
  </si>
  <si>
    <t>Preço de Referência de Uniformes POR EMPREGADO</t>
  </si>
  <si>
    <t>Item</t>
  </si>
  <si>
    <t>Descrição</t>
  </si>
  <si>
    <t>Unidade de Fornecimento</t>
  </si>
  <si>
    <t>Tipo de Uso</t>
  </si>
  <si>
    <t>Quantidade Anual por Empregado</t>
  </si>
  <si>
    <t>Quantidade Total / Ano</t>
  </si>
  <si>
    <t>Valor Unitário Estimado</t>
  </si>
  <si>
    <t>Valor Total / Ano</t>
  </si>
  <si>
    <t>Valor Unitário Mês / por Empregado</t>
  </si>
  <si>
    <t>Fórmulas para cálculos</t>
  </si>
  <si>
    <t>(A)</t>
  </si>
  <si>
    <t>(B)</t>
  </si>
  <si>
    <t>C = (A x B)</t>
  </si>
  <si>
    <t>D = (C / 12) / 8</t>
  </si>
  <si>
    <r>
      <rPr>
        <sz val="12"/>
        <color rgb="FF000000"/>
        <rFont val="Arial"/>
        <family val="2"/>
        <charset val="1"/>
      </rPr>
      <t xml:space="preserve">		</t>
    </r>
    <r>
      <rPr>
        <sz val="9"/>
        <color rgb="FF000000"/>
        <rFont val="ArialMT"/>
        <family val="2"/>
        <charset val="1"/>
      </rPr>
      <t xml:space="preserve">Bota tipo coturno tipo Militar com as seguintes especificações: FORRAÇÃO: Tecido poliéster, poliamida dublado, forro do colarinho em trama colmeia; PALMILHA CONFORTO confeccionada em poliuretano de alta resiliência, conformada, e tecido poliéster para absorção de suor; SOLADO CORVETA Solado de borracha de alto desempenho; Resistência a altas temperaturas até 300º C Blaqueação total;
</t>
    </r>
  </si>
  <si>
    <t>Par</t>
  </si>
  <si>
    <t>Individual</t>
  </si>
  <si>
    <r>
      <rPr>
        <sz val="12"/>
        <color rgb="FF000000"/>
        <rFont val="Arial"/>
        <family val="2"/>
        <charset val="1"/>
      </rPr>
      <t xml:space="preserve">		</t>
    </r>
    <r>
      <rPr>
        <sz val="9"/>
        <color rgb="FF000000"/>
        <rFont val="ArialMT"/>
        <family val="2"/>
        <charset val="1"/>
      </rPr>
      <t xml:space="preserve">Boné na cor preta com emblema da empresa com as seguintes especificações: Confeccionado em tecido Rip Stop Profissional; Tamanho único; Velcro na parte de trás que permita a regulagem da numeração entre 54 e 62; que possua 2 ilhóses em cada lado do boné, para respiro; comprimento da Aba, medido na parte central: 6,5 cm e na Largura da Aba: 17 cm; e que seja extremamente maleável, leve e resistente
</t>
    </r>
  </si>
  <si>
    <t>Unidade</t>
  </si>
  <si>
    <r>
      <rPr>
        <sz val="12"/>
        <color rgb="FF000000"/>
        <rFont val="Arial"/>
        <family val="2"/>
        <charset val="1"/>
      </rPr>
      <t xml:space="preserve">		</t>
    </r>
    <r>
      <rPr>
        <sz val="9"/>
        <color rgb="FF000000"/>
        <rFont val="ArialMT"/>
        <family val="2"/>
        <charset val="1"/>
      </rPr>
      <t xml:space="preserve">Calça tática na cor preta tipo Rip Stop com as seguintes especificações: Material/tecido: 67% Algodão e 33% Poliéster em Rip Stop; costura dupla; material reforçado; tecido confortável; reforço nos joelhos; fácil de lavar; possui 06 Bolsos, sendo 02 Traseiros, 02 Laterais e 02 Frontais
</t>
    </r>
  </si>
  <si>
    <r>
      <rPr>
        <sz val="12"/>
        <color rgb="FF000000"/>
        <rFont val="Arial"/>
        <family val="2"/>
        <charset val="1"/>
      </rPr>
      <t xml:space="preserve">		</t>
    </r>
    <r>
      <rPr>
        <sz val="9"/>
        <color rgb="FF000000"/>
        <rFont val="ArialMT"/>
        <family val="2"/>
        <charset val="1"/>
      </rPr>
      <t xml:space="preserve">Camisa tática na cor preta de manga curta tipo Ripstop com as seguintes especificações: Material/tecido: 67% Algodão e 33% Poliéster em Rip Stop; costura dupla; 		material reforçado; tecido confortável, fechamento com botão; martingali nos ombros; velcro acima do bolso direito; dois bolsos frontais superiores com lapela; bolso esquerdo com abertura para entrada de caneta; costa lisa sem recortes para aplicação de bordado ou estampa.
</t>
    </r>
  </si>
  <si>
    <r>
      <rPr>
        <sz val="12"/>
        <color rgb="FF000000"/>
        <rFont val="Arial"/>
        <family val="2"/>
        <charset val="1"/>
      </rPr>
      <t xml:space="preserve">		</t>
    </r>
    <r>
      <rPr>
        <sz val="9"/>
        <color rgb="FF000000"/>
        <rFont val="ArialMT"/>
        <family val="2"/>
        <charset val="1"/>
      </rPr>
      <t>Capa de chuva com emblema da empresa com as seguintes especificações: Confeccionada em Nylon emborrachado impermeável; Capuz com regulagem através de cordão com travador; possui 10 pares de botões de pressão, sendo cada botão possui um lado macho e outra fêmea; Possui dois bolsos tipo envelope medindo 120 mm x 130 mm, com fechamento através de botões; Sutache para identificação acima do bolso direito; Nos ombros contém duas lapelas medindo 120 mm x 50 mm para fixação de platinas com fechamento através de botões.</t>
    </r>
  </si>
  <si>
    <r>
      <rPr>
        <sz val="12"/>
        <color rgb="FF000000"/>
        <rFont val="Arial"/>
        <family val="2"/>
        <charset val="1"/>
      </rPr>
      <t xml:space="preserve">		</t>
    </r>
    <r>
      <rPr>
        <sz val="9"/>
        <color rgb="FF000000"/>
        <rFont val="ArialMT"/>
        <family val="2"/>
        <charset val="1"/>
      </rPr>
      <t>Cinto de nylon: na cor preta com as seguintes especificações: material do cinto em Nylon; comprimento 125 cm; largura 5.5 cm; material da fivela Polímero; feche de encaixe seguro e rápido; ajustável para qualquer cintura; modelo Padrão N.A.</t>
    </r>
  </si>
  <si>
    <r>
      <rPr>
        <sz val="12"/>
        <color rgb="FF000000"/>
        <rFont val="Arial"/>
        <family val="2"/>
        <charset val="1"/>
      </rPr>
      <t xml:space="preserve">		</t>
    </r>
    <r>
      <rPr>
        <sz val="9"/>
        <color rgb="FF000000"/>
        <rFont val="ArialMT"/>
        <family val="2"/>
        <charset val="1"/>
      </rPr>
      <t>Crachá de PVC completo com cordão personalizado com o emblema da empresa, com as seguintes especificações: Cordão com 2 cm de largura impressão colorida frente e verso podendo ser com mosquete ou prendedor jacaré; Crachá em pvc de 1mm com laminação fosca anti reflexo; Impressão no crachá frente e verso com as seguintes dimensões: 9 x 6 cm, sendo Altura: 9.00 cm e Largura: 6.00 cm.</t>
    </r>
  </si>
  <si>
    <r>
      <rPr>
        <sz val="12"/>
        <color rgb="FF000000"/>
        <rFont val="Arial"/>
        <family val="2"/>
        <charset val="1"/>
      </rPr>
      <t xml:space="preserve">		</t>
    </r>
    <r>
      <rPr>
        <sz val="9"/>
        <color rgb="FF000000"/>
        <rFont val="ArialMT"/>
        <family val="2"/>
        <charset val="1"/>
      </rPr>
      <t>Jaqueta de Frio ou Japona tipo Rip Stop na cor preta com as seguintes especificações: confeccionado em tecido Rip Stop Profissional; Forro interno em tecido 100% Poliéster; 4 bolsos frontais com tampa; fechamento com zíper e botões; com touca que pode ser ocultada em um compartimento especial; e cordão que impede a entrada de vento pela parte inferior da japona.</t>
    </r>
  </si>
  <si>
    <r>
      <rPr>
        <sz val="12"/>
        <color rgb="FF000000"/>
        <rFont val="Arial"/>
        <family val="2"/>
        <charset val="1"/>
      </rPr>
      <t xml:space="preserve">		</t>
    </r>
    <r>
      <rPr>
        <sz val="9"/>
        <color rgb="FF000000"/>
        <rFont val="ArialMT"/>
        <family val="2"/>
        <charset val="1"/>
      </rPr>
      <t>Meia do tipo militar na cor preta com as seguintes especificações: Ideal para usar em calçada bota tipo coturno; Composição: 52,64% Algodão / 46% Poliamida / 1,36% Elastodieno; Constituída de perna, calcanhar e pé; tamanho único</t>
    </r>
  </si>
  <si>
    <t>Valor Total por mês / Empregado</t>
  </si>
  <si>
    <t>Valor Total por mês / Posto</t>
  </si>
  <si>
    <t>Preços de Referência EPI’s POR EMPREGADO / POSTO</t>
  </si>
  <si>
    <t>Vida Útil (Meses)</t>
  </si>
  <si>
    <t>E = (C / D) / 8</t>
  </si>
  <si>
    <r>
      <rPr>
        <sz val="12"/>
        <color rgb="FF000000"/>
        <rFont val="Arial"/>
        <family val="2"/>
        <charset val="1"/>
      </rPr>
      <t xml:space="preserve">		</t>
    </r>
    <r>
      <rPr>
        <sz val="9"/>
        <color rgb="FF000000"/>
        <rFont val="ArialMT"/>
        <family val="2"/>
        <charset val="1"/>
      </rPr>
      <t>Algemas: Algema, material: aço carbono aisi 1020, tratamento superficial: niquelado, aplicação: pulso, características adicionais: com dobradiça, trava e porta algemas</t>
    </r>
  </si>
  <si>
    <t>Compartilhado</t>
  </si>
  <si>
    <r>
      <rPr>
        <sz val="12"/>
        <color rgb="FF000000"/>
        <rFont val="Arial"/>
        <family val="2"/>
        <charset val="1"/>
      </rPr>
      <t xml:space="preserve">		</t>
    </r>
    <r>
      <rPr>
        <sz val="9"/>
        <color rgb="FF000000"/>
        <rFont val="ArialMT"/>
        <family val="2"/>
        <charset val="1"/>
      </rPr>
      <t xml:space="preserve">Apito com cordão: Apito, material: metal ou plástico; aplicação: vigia, tamanho: médio, características adicionais: com cordão
</t>
    </r>
  </si>
  <si>
    <r>
      <rPr>
        <sz val="12"/>
        <color rgb="FF000000"/>
        <rFont val="Arial"/>
        <family val="2"/>
        <charset val="1"/>
      </rPr>
      <t xml:space="preserve">		</t>
    </r>
    <r>
      <rPr>
        <sz val="9"/>
        <color rgb="FF000000"/>
        <rFont val="ArialMT"/>
        <family val="2"/>
        <charset val="1"/>
      </rPr>
      <t xml:space="preserve">Cassetete. material: polímero; comprimento: aproximadamente 58 cm; tipo: tonfa; formato: anatômico; características adicionais: cor preta, cabo sulcos transversais toda extensão
</t>
    </r>
  </si>
  <si>
    <r>
      <rPr>
        <sz val="12"/>
        <color rgb="FF000000"/>
        <rFont val="Arial"/>
        <family val="2"/>
        <charset val="1"/>
      </rPr>
      <t xml:space="preserve">		</t>
    </r>
    <r>
      <rPr>
        <sz val="9"/>
        <color rgb="FF000000"/>
        <rFont val="ArialMT"/>
        <family val="2"/>
        <charset val="1"/>
      </rPr>
      <t>Capa e Colete a prova de balas com as seguintes especificações: Colete balístico com NÍVEL DE PROTEÇÃO: Nível de proteção II. Colete Multiameaça para uso policial Nível II, confeccionado em material leve e flexível em tecido de Aramida, para proteção simultânea contra-ataques de objetos e ou instrumentos pontiagudos (SPIKE), com energia de impacto E1 igual a 33 Joules + 0,60, e E2 igual a 50 Joules.</t>
    </r>
  </si>
  <si>
    <r>
      <rPr>
        <sz val="12"/>
        <color rgb="FF000000"/>
        <rFont val="Arial"/>
        <family val="2"/>
        <charset val="1"/>
      </rPr>
      <t xml:space="preserve">		</t>
    </r>
    <r>
      <rPr>
        <sz val="9"/>
        <color rgb="FF000000"/>
        <rFont val="ArialMT"/>
        <family val="2"/>
        <charset val="1"/>
      </rPr>
      <t>Cinto tático com coldre, porta tonfa, baleiro e porta lanterna. Com regulagem com velcro. Em tecido Ripstop extra forte. Confeccionado com material durável, de alta resistência, com excelente acabamento na cor preta. O cinto deverá ser novo, de primeiro uso.</t>
    </r>
  </si>
  <si>
    <r>
      <rPr>
        <sz val="12"/>
        <color rgb="FF000000"/>
        <rFont val="Arial"/>
        <family val="2"/>
        <charset val="1"/>
      </rPr>
      <t xml:space="preserve"> </t>
    </r>
    <r>
      <rPr>
        <sz val="9"/>
        <color rgb="FF000000"/>
        <rFont val="ArialMT"/>
        <family val="2"/>
        <charset val="1"/>
      </rPr>
      <t>Lanterna LED tática profissional com as seguintes especificações: Multifunção inteligente: acendimento sempre no modo de alta intensidade; 300 lumens; 2 horas de autonomia; Resistente à água (IPX6); Foco regulável com a função zoom; 5 funções com multifunção inteligente; Compacta; LED Cree XML2 U2 para uso profissional; Acionamento traseiro multifunção: alta, baixa, velada, estrobo e S.O.S; Empunhadura ergonômica com textura antiderrapante e clip tático; Design tático compacto, em alumínio aeroespacial; Recarregável, incluindo bateria 18650</t>
    </r>
  </si>
  <si>
    <r>
      <rPr>
        <sz val="12"/>
        <color rgb="FF000000"/>
        <rFont val="Arial"/>
        <family val="2"/>
        <charset val="1"/>
      </rPr>
      <t xml:space="preserve"> </t>
    </r>
    <r>
      <rPr>
        <sz val="9"/>
        <color rgb="FF000000"/>
        <rFont val="ArialMT"/>
        <family val="2"/>
        <charset val="1"/>
      </rPr>
      <t>Rádio de comunicação. Rádio comunicador UHF/VHF, bivolt, com entrada para fones de ouvido/microfone e com bateria recarregável. Área de cobertura de no mínimo 4km; Acessórios: carregador rápido bivolt, clipe cinto, fone ouvido.</t>
    </r>
  </si>
  <si>
    <r>
      <rPr>
        <sz val="12"/>
        <color rgb="FF000000"/>
        <rFont val="Arial"/>
        <family val="2"/>
        <charset val="1"/>
      </rPr>
      <t xml:space="preserve"> </t>
    </r>
    <r>
      <rPr>
        <sz val="9"/>
        <color rgb="FF000000"/>
        <rFont val="ArialMT"/>
        <family val="2"/>
        <charset val="1"/>
      </rPr>
      <t>Revólver calibre 38: comprimento do cano de 5 a 6 Polegadas; capacidade de 6 a 7 tiros</t>
    </r>
  </si>
  <si>
    <r>
      <rPr>
        <sz val="12"/>
        <color rgb="FF000000"/>
        <rFont val="Arial"/>
        <family val="2"/>
        <charset val="1"/>
      </rPr>
      <t xml:space="preserve"> </t>
    </r>
    <r>
      <rPr>
        <sz val="9"/>
        <color rgb="FF000000"/>
        <rFont val="ArialMT"/>
        <family val="2"/>
        <charset val="1"/>
      </rPr>
      <t>Binoculo com Ampliação: 30 X 60 Zoom, campo De Visão: 7,2 °126 M/1000 M. Características Adicionais: Cor Preto. Acessórios: 1 Estojo de transporte 1 Pano de limpeza.</t>
    </r>
  </si>
  <si>
    <t>VALOR TOTAL POR MÊS / EMPREGADO (Motorizado e não motorizado)</t>
  </si>
  <si>
    <r>
      <rPr>
        <b/>
        <sz val="12"/>
        <color rgb="FF000000"/>
        <rFont val="Arial"/>
        <family val="2"/>
        <charset val="1"/>
      </rPr>
      <t xml:space="preserve"> </t>
    </r>
    <r>
      <rPr>
        <b/>
        <sz val="9"/>
        <color rgb="FF000000"/>
        <rFont val="Arial-BoldMT"/>
        <family val="2"/>
        <charset val="1"/>
      </rPr>
      <t>VALOR TOTAL POR MÊS / POR POSTO (Motorizado e não motorizado)</t>
    </r>
  </si>
  <si>
    <t>Preços de Referência Equipamentos de Proteção Individual POR EMPREGADO / POSTO (Apenas Posto Motorizado)</t>
  </si>
  <si>
    <t>E = (C / D) / 4</t>
  </si>
  <si>
    <r>
      <rPr>
        <sz val="12"/>
        <color rgb="FF000000"/>
        <rFont val="Arial"/>
        <family val="2"/>
        <charset val="1"/>
      </rPr>
      <t xml:space="preserve"> </t>
    </r>
    <r>
      <rPr>
        <sz val="9"/>
        <color rgb="FF000000"/>
        <rFont val="ArialMT"/>
        <family val="2"/>
        <charset val="1"/>
      </rPr>
      <t>Capacete para motociclista, número 60, com forro antialérgico em espuma, casco em ABS e isopor, com entradas de ar para ventilação, viseira em
policarbonato, cinta jugular com fecho micrométrico,
dentro das normas ABNT / INMETRO comprovada através de selo fixado no próprio acessório.</t>
    </r>
  </si>
  <si>
    <r>
      <rPr>
        <sz val="12"/>
        <color rgb="FF000000"/>
        <rFont val="Arial"/>
        <family val="2"/>
        <charset val="1"/>
      </rPr>
      <t xml:space="preserve"> </t>
    </r>
    <r>
      <rPr>
        <sz val="9"/>
        <color rgb="FF000000"/>
        <rFont val="ArialMT"/>
        <family val="2"/>
        <charset val="1"/>
      </rPr>
      <t xml:space="preserve">Luva de proteção para motociclista, tamanho G, com proteção extra no dorso e na palma, interior em tecido acolchoado, fechamento em velcro.
</t>
    </r>
  </si>
  <si>
    <r>
      <rPr>
        <sz val="12"/>
        <color rgb="FF000000"/>
        <rFont val="Arial"/>
        <family val="2"/>
        <charset val="1"/>
      </rPr>
      <t xml:space="preserve"> </t>
    </r>
    <r>
      <rPr>
        <sz val="9"/>
        <color rgb="FF000000"/>
        <rFont val="ArialMT"/>
        <family val="2"/>
        <charset val="1"/>
      </rPr>
      <t>Caneleira para motociclista com joelheira, material do casco rígido e de alta resistência, interior de tecido
perfurado macio, ajuste ergonômico curvo e fixação
através de cintas na parte superior e inferior de cada
Peça.</t>
    </r>
  </si>
  <si>
    <t>VALOR TOTAL POR MÊS / EMPREGADO: Itens 10 até 21 (Posto Motorizado)</t>
  </si>
  <si>
    <t>VALOR TOTAL POR MÊS / POSTO MOTORIZADO</t>
  </si>
  <si>
    <r>
      <rPr>
        <sz val="10"/>
        <rFont val="Arial"/>
        <family val="2"/>
        <charset val="128"/>
      </rPr>
      <t xml:space="preserve">A depreciação de uma máquina deve obedecer o que é determinado pela Secretaria da Receita Federal, no artigo 305 do RIR/99, que estipula o prazo de 10 anos para depreciação de máquinas e equipamentos, 5 anos para veículos, 10 anos para móveis e utensílios e 25 anos para os
imóveis. Estas normas descritas são sugeridas pela SRF, mas não obrigatoriamente é necessário utilizar esta tabela para cálculo da depreciação dos bens em uma empresa, principalmente se ela for do Simples Nacional ou Lucro Presumido. 
A informação da vida útil, se tira geralmente do catálogo do fabricante ou de experiências passadas da construtora. A vida útil depende do tipo de equipamento, das condições de trabalho, da qualidade e da manutenção. 
A Receita Federal estabelece limites para a vida útil de cada tipo de máquina. Pode-se depreciar em menos tempo, porém não em mais tempo. Diante do exposto, utilizaremos como parâmetro a Instrução Normativa RFB nº: 1700, de 14 de março de 2017, ANEXO III - TAXAS ANUAIS DE DEPRECIAÇÃO e INSTRUÇÃO NORMATIVA SRF Nº 162, DE 31 DE DEZEMBRO DE 1998, ANEXO I.
</t>
    </r>
    <r>
      <rPr>
        <b/>
        <u/>
        <sz val="10"/>
        <rFont val="Arial"/>
        <family val="2"/>
        <charset val="128"/>
      </rPr>
      <t>OBS.</t>
    </r>
    <r>
      <rPr>
        <sz val="10"/>
        <rFont val="Arial"/>
        <family val="2"/>
        <charset val="128"/>
      </rPr>
      <t>: A vida útil do item 17 da planilha de EPI’s e Materiais de Apoio (Revólver calibre 38: comprimento do cano de 5 a 6 Polegadas; capacidade de 6 a 7 tiros), foi definida de acordo com pesquisas, como por exemplo, a cartilha de depreciação do exército brasileiro de Brasília.</t>
    </r>
  </si>
  <si>
    <t>FLORESTA</t>
  </si>
  <si>
    <t>Preços de Referência Materiais de Apoio/Consumo POR EMPREGADO / POSTO</t>
  </si>
  <si>
    <r>
      <rPr>
        <sz val="9"/>
        <color rgb="FF000000"/>
        <rFont val="Arial"/>
        <family val="2"/>
        <charset val="1"/>
      </rPr>
      <t xml:space="preserve"> </t>
    </r>
    <r>
      <rPr>
        <sz val="9"/>
        <color rgb="FF000000"/>
        <rFont val="ArialMT"/>
        <family val="2"/>
        <charset val="1"/>
      </rPr>
      <t>Caneta esferográfica na cor azul ou preta</t>
    </r>
  </si>
  <si>
    <r>
      <rPr>
        <sz val="9"/>
        <color rgb="FF000000"/>
        <rFont val="Arial"/>
        <family val="2"/>
        <charset val="1"/>
      </rPr>
      <t xml:space="preserve"> </t>
    </r>
    <r>
      <rPr>
        <sz val="9"/>
        <color rgb="FF000000"/>
        <rFont val="ArialMT"/>
        <family val="2"/>
        <charset val="1"/>
      </rPr>
      <t>Livro de ocorrências. Livro tipo atas em margens. Folhas numeradas tipograficamente e acabamento em capa dura. Dimensão 21,10cm x 30,80cm</t>
    </r>
  </si>
  <si>
    <r>
      <rPr>
        <sz val="9"/>
        <color rgb="FF000000"/>
        <rFont val="Arial"/>
        <family val="2"/>
        <charset val="1"/>
      </rPr>
      <t xml:space="preserve">  </t>
    </r>
    <r>
      <rPr>
        <sz val="9"/>
        <color rgb="FF000000"/>
        <rFont val="ArialMT"/>
        <family val="2"/>
        <charset val="1"/>
      </rPr>
      <t>Munição calibre 38. Projétil munição arma fogo, material: chumbo, calibre: .38, tipo: ogival, peso: 158 g, aplicação: revólver, calibre .38 especial</t>
    </r>
  </si>
  <si>
    <t>VALOR TOTAL POR MÊS / POR POSTO (Motorizado e não motorizado)</t>
  </si>
  <si>
    <t>Preços de Referência Material de Consumo POR EMPREGADO / POSTO (Apenas Posto Motorizado)</t>
  </si>
  <si>
    <r>
      <rPr>
        <sz val="9"/>
        <color rgb="FF000000"/>
        <rFont val="Arial"/>
        <family val="2"/>
        <charset val="1"/>
      </rPr>
      <t xml:space="preserve"> 		</t>
    </r>
    <r>
      <rPr>
        <sz val="9"/>
        <color rgb="FF000000"/>
        <rFont val="ArialMT"/>
        <family val="2"/>
        <charset val="1"/>
      </rPr>
      <t>Combustível, para abastecimento da motocicleta, realização de 25km de rondas diurnas e 10km de rondas noturnas diariamente</t>
    </r>
  </si>
  <si>
    <t>Litros</t>
  </si>
  <si>
    <r>
      <rPr>
        <sz val="9"/>
        <color rgb="FF000000"/>
        <rFont val="Arial"/>
        <family val="2"/>
        <charset val="1"/>
      </rPr>
      <t xml:space="preserve">		</t>
    </r>
    <r>
      <rPr>
        <sz val="9"/>
        <color rgb="FF000000"/>
        <rFont val="ArialMT"/>
        <family val="2"/>
        <charset val="1"/>
      </rPr>
      <t>360 litros / Ano(30 por mês)</t>
    </r>
  </si>
  <si>
    <r>
      <rPr>
        <b/>
        <sz val="12"/>
        <color rgb="FF000000"/>
        <rFont val="Arial"/>
        <family val="2"/>
        <charset val="1"/>
      </rPr>
      <t xml:space="preserve">		</t>
    </r>
    <r>
      <rPr>
        <b/>
        <sz val="9"/>
        <color rgb="FF000000"/>
        <rFont val="Arial-BoldMT"/>
        <family val="2"/>
        <charset val="1"/>
      </rPr>
      <t>VALOR TOTAL POR MÊS / EMPREGADO: Itens 22 até 25 (Posto Motorizado)</t>
    </r>
  </si>
  <si>
    <r>
      <rPr>
        <b/>
        <sz val="12"/>
        <color rgb="FF000000"/>
        <rFont val="Arial"/>
        <family val="2"/>
        <charset val="1"/>
      </rPr>
      <t xml:space="preserve">		</t>
    </r>
    <r>
      <rPr>
        <b/>
        <sz val="9"/>
        <color rgb="FF000000"/>
        <rFont val="Arial-BoldMT"/>
        <family val="2"/>
        <charset val="1"/>
      </rPr>
      <t>VALOR TOTAL POR MÊS / POSTO MOTORIZADO</t>
    </r>
  </si>
  <si>
    <r>
      <rPr>
        <b/>
        <sz val="12"/>
        <color rgb="FF000000"/>
        <rFont val="Arial"/>
        <family val="2"/>
        <charset val="1"/>
      </rPr>
      <t xml:space="preserve">		</t>
    </r>
    <r>
      <rPr>
        <b/>
        <sz val="9"/>
        <color rgb="FF000000"/>
        <rFont val="Arial-BoldMT"/>
        <family val="2"/>
        <charset val="1"/>
      </rPr>
      <t>Preços de Referência Equipamentos Diversos POR EMPREGADO / POSTO</t>
    </r>
  </si>
  <si>
    <r>
      <rPr>
        <sz val="9"/>
        <color rgb="FF000000"/>
        <rFont val="Arial"/>
        <family val="2"/>
        <charset val="1"/>
      </rPr>
      <t xml:space="preserve"> 		</t>
    </r>
    <r>
      <rPr>
        <sz val="9"/>
        <color rgb="FF000000"/>
        <rFont val="ArialMT"/>
        <family val="2"/>
        <charset val="1"/>
      </rPr>
      <t>Cofre para armazenamento de armas e munições.</t>
    </r>
  </si>
  <si>
    <t>Preço Referencial Equipamentos Diversos POR EMPREGADO / POSTO MOTORIZADO</t>
  </si>
  <si>
    <r>
      <rPr>
        <sz val="9"/>
        <color rgb="FF000000"/>
        <rFont val="Arial"/>
        <family val="2"/>
        <charset val="1"/>
      </rPr>
      <t xml:space="preserve"> 		</t>
    </r>
    <r>
      <rPr>
        <sz val="9"/>
        <color rgb="FF000000"/>
        <rFont val="ArialMT"/>
        <family val="2"/>
        <charset val="1"/>
      </rPr>
      <t>Motocicleta nova com as seguintes especificações: cilindrada mínima 160 cc, tipo Bros, Crosser ou similar, realização de 25km de rondas diurnas e 10km de rondas noturnas diariamente.</t>
    </r>
  </si>
  <si>
    <r>
      <rPr>
        <b/>
        <sz val="12"/>
        <color rgb="FF000000"/>
        <rFont val="Arial"/>
        <family val="2"/>
        <charset val="1"/>
      </rPr>
      <t xml:space="preserve">		</t>
    </r>
    <r>
      <rPr>
        <b/>
        <sz val="9"/>
        <color rgb="FF000000"/>
        <rFont val="Arial-BoldMT"/>
        <family val="2"/>
        <charset val="1"/>
      </rPr>
      <t>VALOR TOTAL POR MÊS / EMPREGADO: Itens 26 até 27 (Posto Motorizado)</t>
    </r>
  </si>
  <si>
    <t xml:space="preserve">Considerações relativas aos parâmetros utilizados para efeito de cálculo da depreciação dos itens previstos para contratação deste serviço </t>
  </si>
  <si>
    <r>
      <rPr>
        <sz val="10"/>
        <rFont val="Arial"/>
        <family val="2"/>
        <charset val="128"/>
      </rPr>
      <t xml:space="preserve"> </t>
    </r>
    <r>
      <rPr>
        <sz val="10"/>
        <color rgb="FF000000"/>
        <rFont val="ArialMT"/>
        <family val="2"/>
        <charset val="1"/>
      </rPr>
      <t>A depreciação de uma máquina deve obedecer o que é determinado pela Secretaria da Receita Federal, no artigo 305 do RIR/99, que estipula o prazo de 10 anos para depreciação de máquinas e equipamentos, 5 anos para veículos, 10 anos para móveis e utensílios e 25 anos para os imóveis. Estas normas descritas são sugeridas pela SRF, mas não obrigatoriamente é necessário utilizar esta tabela para cálculo da depreciação dos bens em uma empresa, principalmente se ela for do Simples Nacional ou Lucro Presumido.</t>
    </r>
  </si>
  <si>
    <t>A informação da vida útil, se tira geralmente do catálogo do fabricante ou de experiências passadas da construtora. A vida útil depende do tipo de equipamento, das condições de trabalho e da qualidade da manutenção.</t>
  </si>
  <si>
    <t>A Receita Federal estabelece limites para a vida útil de cada tipo de máquina. Pode-se depreciar em menos tempo, porém não em mais tempo. Diante do exposto, utilizaremos como parâmetro a Instrução Normativa RFB nº: 1700, de 14 de março de 2017, ANEXO III - TAXAS ANUAIS DE DEPRECIAÇÃO e INSTRUÇÃO NORMATIVA SRF Nº 162, DE 31 DE DEZEMBRO DE 1998, ANEXO I.</t>
  </si>
  <si>
    <t>OBS.: A vida útil do item 17 de EPI’s e Materiais de Apoio (Revólver calibre 38: comprimento do cano de 5 a 6 Polegadas; capacidade de 6 a 7 tiros), foi definida de acordo com pesquisas, como por exemplo, a cartilha de depreciação do exército brasileiro de Brasília.</t>
  </si>
  <si>
    <t>Petrolina – PE, 15/04/2025</t>
  </si>
  <si>
    <t>CCT000626/2025</t>
  </si>
  <si>
    <t>Auxílio Refeição/Alimentação  (15 x (R$ 40,53 - R$1,00) conforme Cláusula Décima Quarta,CCT 626/2025)</t>
  </si>
  <si>
    <t>Seguro de Vida, Invalidez e Funeral (Cláusula Décima Quinta CCT 626/2025)</t>
  </si>
  <si>
    <t xml:space="preserve">Assistência Social (conforme Cláusula Décima Sexta, Parágrafo Segundo CCT 626/2025)  </t>
  </si>
  <si>
    <t>Outros (Prêmio Assiduidade – Cláusula Décima Segunda CCT 626/2025)</t>
  </si>
  <si>
    <t>Nota (3):Conforme Cláusula Quadragésima Segunda, Parágrafo Terceiro da CCT 626/2025, A utilização da escala de 12x36 dar-se-á arrimado, exclusivamente, por Acordo Coletivo de Trabalho.</t>
  </si>
  <si>
    <t>Nota 2: Conforme Cláusula Terceira da CCT 626/2025 as empresas pagarão o adicional de periculosidade, observando as regras
estabelecidas na Lei nº 12.704/2012 e a sua regulamentação pela Portaria MTE 1.855/2013. Em consequência, a remuneração dos vigilantes será constituída das seguintes parcelas Piso Salarial: R$ 1.699,46 e Adicional de Periculosidade 30%: R$ 509,84.</t>
  </si>
  <si>
    <t>Nota 4 : O valor do item D (Seguro de Vida, Invalidez e Funeral) está em branco, porém, orientamos que a licitante preencha/informe o valor a ser contratado, conforme prevê a Cláusula Décima Quinta da CCT 626/2025, as empresas se obrigam a realizar seguro de vida individual ou em grupo para os vigilantes, objetivando indenizações em caso de morte ou invalidez permanente em serviço, consoante a legislação vigente atinente a segurança privada.</t>
  </si>
  <si>
    <t>Nota 1: Conforme Cláusula Quadragésima Terceira da CCT 626/2025, A quantidade de horas para todos os empregados é de 191 (cento e noventa e uma) horas efetivamente trabalhadas, o que adicionado ao repouso remunerado perfaz um total de 220 (duzentos e vinte) horas mensais.</t>
  </si>
  <si>
    <t>Posto 12X36 h NOTURNO NÃO MOTORIZADO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</si>
</sst>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_-&quot;R$ &quot;* #,##0.00_-;&quot;-R$ &quot;* #,##0.00_-;_-&quot;R$ &quot;* \-??_-;_-@_-"/>
    <numFmt numFmtId="166" formatCode="[$R$-416]\ #,##0.00;[Red]\-[$R$-416]\ #,##0.00"/>
    <numFmt numFmtId="167" formatCode="_(&quot;R$ &quot;* #,##0.00_);_(&quot;R$ &quot;* \(#,##0.00\);_(&quot;R$ &quot;* \-??_);_(@_)"/>
  </numFmts>
  <fonts count="21">
    <font>
      <sz val="11"/>
      <color rgb="FF000000"/>
      <name val="Arial"/>
      <family val="2"/>
      <charset val="1"/>
    </font>
    <font>
      <sz val="11"/>
      <color rgb="FF000000"/>
      <name val="Calibri"/>
      <family val="2"/>
      <charset val="1"/>
    </font>
    <font>
      <b/>
      <sz val="10"/>
      <color rgb="FF000000"/>
      <name val="Arial"/>
      <family val="2"/>
      <charset val="1"/>
    </font>
    <font>
      <sz val="10"/>
      <color rgb="FF000000"/>
      <name val="Arial"/>
      <family val="2"/>
      <charset val="1"/>
    </font>
    <font>
      <strike/>
      <sz val="10"/>
      <color rgb="FF000000"/>
      <name val="Arial"/>
      <family val="2"/>
      <charset val="1"/>
    </font>
    <font>
      <sz val="10"/>
      <name val="Arial"/>
      <family val="2"/>
      <charset val="1"/>
    </font>
    <font>
      <b/>
      <sz val="10"/>
      <name val="Arial"/>
      <family val="2"/>
      <charset val="1"/>
    </font>
    <font>
      <sz val="10"/>
      <color rgb="FF000000"/>
      <name val="CIDFont+F4"/>
      <charset val="1"/>
    </font>
    <font>
      <sz val="10"/>
      <color rgb="FF000000"/>
      <name val="Arial"/>
      <charset val="1"/>
    </font>
    <font>
      <sz val="10"/>
      <color rgb="FFFFFFFF"/>
      <name val="Arial"/>
      <family val="2"/>
      <charset val="1"/>
    </font>
    <font>
      <b/>
      <sz val="14"/>
      <color rgb="FF000000"/>
      <name val="Calibri"/>
      <family val="2"/>
      <charset val="1"/>
    </font>
    <font>
      <b/>
      <sz val="11"/>
      <color rgb="FF000000"/>
      <name val="Calibri"/>
      <family val="2"/>
      <charset val="1"/>
    </font>
    <font>
      <b/>
      <sz val="9"/>
      <color rgb="FF000000"/>
      <name val="Arial"/>
      <family val="2"/>
      <charset val="1"/>
    </font>
    <font>
      <sz val="9"/>
      <color rgb="FF000000"/>
      <name val="Arial"/>
      <family val="2"/>
      <charset val="1"/>
    </font>
    <font>
      <sz val="12"/>
      <color rgb="FF000000"/>
      <name val="Arial"/>
      <family val="2"/>
      <charset val="1"/>
    </font>
    <font>
      <sz val="9"/>
      <color rgb="FF000000"/>
      <name val="ArialMT"/>
      <family val="2"/>
      <charset val="1"/>
    </font>
    <font>
      <b/>
      <sz val="12"/>
      <color rgb="FF000000"/>
      <name val="Arial"/>
      <family val="2"/>
      <charset val="1"/>
    </font>
    <font>
      <b/>
      <sz val="9"/>
      <color rgb="FF000000"/>
      <name val="Arial-BoldMT"/>
      <family val="2"/>
      <charset val="1"/>
    </font>
    <font>
      <sz val="10"/>
      <name val="Arial"/>
      <family val="2"/>
      <charset val="128"/>
    </font>
    <font>
      <b/>
      <u/>
      <sz val="10"/>
      <name val="Arial"/>
      <family val="2"/>
      <charset val="128"/>
    </font>
    <font>
      <sz val="10"/>
      <color rgb="FF000000"/>
      <name val="ArialMT"/>
      <family val="2"/>
      <charset val="1"/>
    </font>
  </fonts>
  <fills count="14">
    <fill>
      <patternFill patternType="none"/>
    </fill>
    <fill>
      <patternFill patternType="gray125"/>
    </fill>
    <fill>
      <patternFill patternType="solid">
        <fgColor rgb="FFCCCCFF"/>
        <bgColor rgb="FFBDD7EE"/>
      </patternFill>
    </fill>
    <fill>
      <patternFill patternType="solid">
        <fgColor rgb="FFC0C0C0"/>
        <bgColor rgb="FFBDD7EE"/>
      </patternFill>
    </fill>
    <fill>
      <patternFill patternType="solid">
        <fgColor rgb="FFCCFFCC"/>
        <bgColor rgb="FFCCFFFF"/>
      </patternFill>
    </fill>
    <fill>
      <patternFill patternType="solid">
        <fgColor rgb="FFFFFFFF"/>
        <bgColor rgb="FFEEEEEE"/>
      </patternFill>
    </fill>
    <fill>
      <patternFill patternType="solid">
        <fgColor rgb="FF99CCFF"/>
        <bgColor rgb="FFBDD7EE"/>
      </patternFill>
    </fill>
    <fill>
      <patternFill patternType="solid">
        <fgColor rgb="FF00B0F0"/>
        <bgColor rgb="FF008080"/>
      </patternFill>
    </fill>
    <fill>
      <patternFill patternType="solid">
        <fgColor rgb="FFBDD7EE"/>
        <bgColor rgb="FFCCCCFF"/>
      </patternFill>
    </fill>
    <fill>
      <patternFill patternType="solid">
        <fgColor rgb="FFFF9933"/>
        <bgColor rgb="FFFF8080"/>
      </patternFill>
    </fill>
    <fill>
      <patternFill patternType="solid">
        <fgColor rgb="FF66FF99"/>
        <bgColor rgb="FFCCFFCC"/>
      </patternFill>
    </fill>
    <fill>
      <patternFill patternType="solid">
        <fgColor rgb="FFCCFFFF"/>
        <bgColor rgb="FFCCFFCC"/>
      </patternFill>
    </fill>
    <fill>
      <patternFill patternType="solid">
        <fgColor rgb="FFFFFF00"/>
        <bgColor rgb="FFFFFF00"/>
      </patternFill>
    </fill>
    <fill>
      <patternFill patternType="solid">
        <fgColor rgb="FFEEEEEE"/>
        <bgColor rgb="FFFFFFFF"/>
      </patternFill>
    </fill>
  </fills>
  <borders count="54">
    <border>
      <left/>
      <right/>
      <top/>
      <bottom/>
      <diagonal/>
    </border>
    <border>
      <left style="hair">
        <color auto="1"/>
      </left>
      <right style="hair">
        <color auto="1"/>
      </right>
      <top style="hair">
        <color auto="1"/>
      </top>
      <bottom style="hair">
        <color auto="1"/>
      </bottom>
      <diagonal/>
    </border>
    <border>
      <left style="hair">
        <color rgb="FF003300"/>
      </left>
      <right style="hair">
        <color rgb="FF003300"/>
      </right>
      <top style="hair">
        <color auto="1"/>
      </top>
      <bottom style="hair">
        <color auto="1"/>
      </bottom>
      <diagonal/>
    </border>
    <border>
      <left/>
      <right/>
      <top style="hair">
        <color auto="1"/>
      </top>
      <bottom/>
      <diagonal/>
    </border>
    <border>
      <left style="hair">
        <color rgb="FF003300"/>
      </left>
      <right style="hair">
        <color rgb="FF003300"/>
      </right>
      <top style="hair">
        <color rgb="FF003300"/>
      </top>
      <bottom style="hair">
        <color rgb="FF003300"/>
      </bottom>
      <diagonal/>
    </border>
    <border>
      <left style="hair">
        <color rgb="FF003300"/>
      </left>
      <right style="hair">
        <color auto="1"/>
      </right>
      <top style="hair">
        <color rgb="FF003300"/>
      </top>
      <bottom style="hair">
        <color rgb="FF003300"/>
      </bottom>
      <diagonal/>
    </border>
    <border>
      <left style="hair">
        <color rgb="FF003300"/>
      </left>
      <right style="hair">
        <color rgb="FF003300"/>
      </right>
      <top style="hair">
        <color rgb="FF003300"/>
      </top>
      <bottom style="hair">
        <color auto="1"/>
      </bottom>
      <diagonal/>
    </border>
    <border>
      <left style="hair">
        <color rgb="FF003300"/>
      </left>
      <right style="hair">
        <color rgb="FF003300"/>
      </right>
      <top style="hair">
        <color auto="1"/>
      </top>
      <bottom style="hair">
        <color rgb="FF003300"/>
      </bottom>
      <diagonal/>
    </border>
    <border>
      <left/>
      <right/>
      <top style="hair">
        <color rgb="FF003300"/>
      </top>
      <bottom/>
      <diagonal/>
    </border>
    <border>
      <left/>
      <right/>
      <top/>
      <bottom style="hair">
        <color auto="1"/>
      </bottom>
      <diagonal/>
    </border>
    <border>
      <left style="hair">
        <color rgb="FF003300"/>
      </left>
      <right style="hair">
        <color rgb="FF003300"/>
      </right>
      <top/>
      <bottom style="hair">
        <color rgb="FF003300"/>
      </bottom>
      <diagonal/>
    </border>
    <border>
      <left style="hair">
        <color rgb="FF003300"/>
      </left>
      <right/>
      <top/>
      <bottom style="hair">
        <color rgb="FF003300"/>
      </bottom>
      <diagonal/>
    </border>
    <border>
      <left style="thin">
        <color auto="1"/>
      </left>
      <right style="thin">
        <color auto="1"/>
      </right>
      <top style="thin">
        <color auto="1"/>
      </top>
      <bottom style="thin">
        <color auto="1"/>
      </bottom>
      <diagonal/>
    </border>
    <border>
      <left style="hair">
        <color auto="1"/>
      </left>
      <right style="hair">
        <color rgb="FF003300"/>
      </right>
      <top style="hair">
        <color rgb="FF003300"/>
      </top>
      <bottom style="hair">
        <color rgb="FF003300"/>
      </bottom>
      <diagonal/>
    </border>
    <border>
      <left/>
      <right/>
      <top/>
      <bottom style="hair">
        <color rgb="FF003300"/>
      </bottom>
      <diagonal/>
    </border>
    <border>
      <left style="hair">
        <color rgb="FF003300"/>
      </left>
      <right/>
      <top style="hair">
        <color rgb="FF003300"/>
      </top>
      <bottom style="hair">
        <color rgb="FF003300"/>
      </bottom>
      <diagonal/>
    </border>
    <border>
      <left style="hair">
        <color rgb="FF003300"/>
      </left>
      <right style="hair">
        <color rgb="FF003300"/>
      </right>
      <top style="hair">
        <color rgb="FF003300"/>
      </top>
      <bottom/>
      <diagonal/>
    </border>
    <border>
      <left/>
      <right/>
      <top style="hair">
        <color auto="1"/>
      </top>
      <bottom style="hair">
        <color rgb="FF003300"/>
      </bottom>
      <diagonal/>
    </border>
    <border>
      <left style="hair">
        <color auto="1"/>
      </left>
      <right style="hair">
        <color auto="1"/>
      </right>
      <top style="hair">
        <color rgb="FF003300"/>
      </top>
      <bottom style="hair">
        <color rgb="FF003300"/>
      </bottom>
      <diagonal/>
    </border>
    <border>
      <left style="hair">
        <color rgb="FF003300"/>
      </left>
      <right style="hair">
        <color auto="1"/>
      </right>
      <top/>
      <bottom style="hair">
        <color auto="1"/>
      </bottom>
      <diagonal/>
    </border>
    <border>
      <left style="hair">
        <color auto="1"/>
      </left>
      <right style="hair">
        <color auto="1"/>
      </right>
      <top style="hair">
        <color rgb="FF003300"/>
      </top>
      <bottom style="hair">
        <color auto="1"/>
      </bottom>
      <diagonal/>
    </border>
    <border>
      <left style="hair">
        <color auto="1"/>
      </left>
      <right style="hair">
        <color auto="1"/>
      </right>
      <top/>
      <bottom style="hair">
        <color auto="1"/>
      </bottom>
      <diagonal/>
    </border>
    <border>
      <left style="hair">
        <color auto="1"/>
      </left>
      <right style="hair">
        <color rgb="FF003300"/>
      </right>
      <top/>
      <bottom style="hair">
        <color auto="1"/>
      </bottom>
      <diagonal/>
    </border>
    <border>
      <left style="hair">
        <color rgb="FF003300"/>
      </left>
      <right style="hair">
        <color auto="1"/>
      </right>
      <top style="hair">
        <color auto="1"/>
      </top>
      <bottom style="hair">
        <color auto="1"/>
      </bottom>
      <diagonal/>
    </border>
    <border>
      <left style="hair">
        <color auto="1"/>
      </left>
      <right style="hair">
        <color rgb="FF003300"/>
      </right>
      <top style="hair">
        <color auto="1"/>
      </top>
      <bottom style="hair">
        <color auto="1"/>
      </bottom>
      <diagonal/>
    </border>
    <border>
      <left style="hair">
        <color auto="1"/>
      </left>
      <right style="hair">
        <color auto="1"/>
      </right>
      <top style="hair">
        <color auto="1"/>
      </top>
      <bottom style="hair">
        <color rgb="FF003300"/>
      </bottom>
      <diagonal/>
    </border>
    <border>
      <left/>
      <right style="hair">
        <color rgb="FF003300"/>
      </right>
      <top style="hair">
        <color rgb="FF003300"/>
      </top>
      <bottom style="hair">
        <color rgb="FF003300"/>
      </bottom>
      <diagonal/>
    </border>
    <border>
      <left/>
      <right/>
      <top/>
      <bottom style="thin">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style="hair">
        <color auto="1"/>
      </left>
      <right/>
      <top/>
      <bottom style="hair">
        <color auto="1"/>
      </bottom>
      <diagonal/>
    </border>
    <border>
      <left style="hair">
        <color rgb="FF003300"/>
      </left>
      <right style="hair">
        <color auto="1"/>
      </right>
      <top/>
      <bottom style="hair">
        <color rgb="FF003300"/>
      </bottom>
      <diagonal/>
    </border>
    <border>
      <left style="hair">
        <color auto="1"/>
      </left>
      <right style="hair">
        <color rgb="FF003300"/>
      </right>
      <top/>
      <bottom style="hair">
        <color rgb="FF003300"/>
      </bottom>
      <diagonal/>
    </border>
    <border>
      <left style="thin">
        <color auto="1"/>
      </left>
      <right style="thin">
        <color auto="1"/>
      </right>
      <top/>
      <bottom/>
      <diagonal/>
    </border>
    <border>
      <left style="thin">
        <color auto="1"/>
      </left>
      <right style="hair">
        <color indexed="64"/>
      </right>
      <top style="hair">
        <color auto="1"/>
      </top>
      <bottom style="hair">
        <color indexed="64"/>
      </bottom>
      <diagonal/>
    </border>
    <border>
      <left style="hair">
        <color rgb="FF003300"/>
      </left>
      <right style="hair">
        <color auto="1"/>
      </right>
      <top style="hair">
        <color indexed="64"/>
      </top>
      <bottom style="hair">
        <color rgb="FF003300"/>
      </bottom>
      <diagonal/>
    </border>
    <border>
      <left style="thin">
        <color auto="1"/>
      </left>
      <right/>
      <top/>
      <bottom/>
      <diagonal/>
    </border>
    <border>
      <left style="thin">
        <color auto="1"/>
      </left>
      <right/>
      <top style="hair">
        <color indexed="64"/>
      </top>
      <bottom/>
      <diagonal/>
    </border>
    <border>
      <left style="hair">
        <color indexed="64"/>
      </left>
      <right style="thin">
        <color auto="1"/>
      </right>
      <top style="hair">
        <color auto="1"/>
      </top>
      <bottom/>
      <diagonal/>
    </border>
    <border>
      <left style="hair">
        <color indexed="64"/>
      </left>
      <right style="thin">
        <color auto="1"/>
      </right>
      <top style="hair">
        <color auto="1"/>
      </top>
      <bottom style="hair">
        <color indexed="64"/>
      </bottom>
      <diagonal/>
    </border>
    <border>
      <left style="thin">
        <color auto="1"/>
      </left>
      <right style="thin">
        <color auto="1"/>
      </right>
      <top style="hair">
        <color auto="1"/>
      </top>
      <bottom style="hair">
        <color indexed="64"/>
      </bottom>
      <diagonal/>
    </border>
    <border>
      <left/>
      <right style="thin">
        <color auto="1"/>
      </right>
      <top/>
      <bottom/>
      <diagonal/>
    </border>
    <border>
      <left style="thin">
        <color auto="1"/>
      </left>
      <right/>
      <top style="hair">
        <color auto="1"/>
      </top>
      <bottom style="hair">
        <color indexed="64"/>
      </bottom>
      <diagonal/>
    </border>
    <border>
      <left style="hair">
        <color indexed="64"/>
      </left>
      <right style="thin">
        <color auto="1"/>
      </right>
      <top/>
      <bottom style="hair">
        <color indexed="64"/>
      </bottom>
      <diagonal/>
    </border>
    <border>
      <left style="thin">
        <color auto="1"/>
      </left>
      <right style="thin">
        <color auto="1"/>
      </right>
      <top/>
      <bottom style="hair">
        <color indexed="64"/>
      </bottom>
      <diagonal/>
    </border>
    <border>
      <left style="thin">
        <color auto="1"/>
      </left>
      <right style="hair">
        <color indexed="64"/>
      </right>
      <top/>
      <bottom style="hair">
        <color indexed="64"/>
      </bottom>
      <diagonal/>
    </border>
    <border>
      <left style="hair">
        <color auto="1"/>
      </left>
      <right style="hair">
        <color rgb="FF003300"/>
      </right>
      <top style="hair">
        <color indexed="64"/>
      </top>
      <bottom style="hair">
        <color rgb="FF003300"/>
      </bottom>
      <diagonal/>
    </border>
    <border>
      <left/>
      <right style="thin">
        <color auto="1"/>
      </right>
      <top style="hair">
        <color auto="1"/>
      </top>
      <bottom style="hair">
        <color indexed="64"/>
      </bottom>
      <diagonal/>
    </border>
    <border>
      <left/>
      <right style="thin">
        <color auto="1"/>
      </right>
      <top style="hair">
        <color indexed="64"/>
      </top>
      <bottom/>
      <diagonal/>
    </border>
    <border>
      <left/>
      <right/>
      <top style="hair">
        <color auto="1"/>
      </top>
      <bottom style="hair">
        <color indexed="64"/>
      </bottom>
      <diagonal/>
    </border>
    <border>
      <left/>
      <right style="hair">
        <color rgb="FF003300"/>
      </right>
      <top/>
      <bottom style="hair">
        <color rgb="FF003300"/>
      </bottom>
      <diagonal/>
    </border>
    <border>
      <left style="thin">
        <color auto="1"/>
      </left>
      <right style="hair">
        <color indexed="64"/>
      </right>
      <top style="hair">
        <color indexed="64"/>
      </top>
      <bottom/>
      <diagonal/>
    </border>
    <border>
      <left style="hair">
        <color rgb="FF003300"/>
      </left>
      <right/>
      <top style="hair">
        <color indexed="64"/>
      </top>
      <bottom style="hair">
        <color auto="1"/>
      </bottom>
      <diagonal/>
    </border>
    <border>
      <left style="thin">
        <color auto="1"/>
      </left>
      <right style="hair">
        <color indexed="64"/>
      </right>
      <top/>
      <bottom/>
      <diagonal/>
    </border>
  </borders>
  <cellStyleXfs count="4">
    <xf numFmtId="0" fontId="0" fillId="0" borderId="0"/>
    <xf numFmtId="165" fontId="5" fillId="0" borderId="0" applyBorder="0" applyProtection="0"/>
    <xf numFmtId="9" fontId="5" fillId="0" borderId="0" applyBorder="0" applyProtection="0"/>
    <xf numFmtId="0" fontId="1" fillId="0" borderId="0"/>
  </cellStyleXfs>
  <cellXfs count="316">
    <xf numFmtId="0" fontId="0" fillId="0" borderId="0" xfId="0"/>
    <xf numFmtId="0" fontId="0" fillId="0" borderId="0" xfId="0" applyFont="1" applyAlignment="1" applyProtection="1"/>
    <xf numFmtId="0" fontId="0" fillId="0" borderId="0" xfId="0" applyAlignment="1" applyProtection="1"/>
    <xf numFmtId="4" fontId="3" fillId="0" borderId="0" xfId="0" applyNumberFormat="1" applyFont="1" applyAlignment="1" applyProtection="1"/>
    <xf numFmtId="0" fontId="3" fillId="0" borderId="0" xfId="0" applyFont="1" applyAlignment="1" applyProtection="1"/>
    <xf numFmtId="0" fontId="3" fillId="0" borderId="0" xfId="0" applyFont="1" applyAlignment="1" applyProtection="1">
      <alignment horizontal="center"/>
    </xf>
    <xf numFmtId="0" fontId="3" fillId="0" borderId="0" xfId="0" applyFont="1" applyAlignment="1" applyProtection="1">
      <alignment horizontal="left" vertical="top" wrapText="1"/>
    </xf>
    <xf numFmtId="0" fontId="2" fillId="0" borderId="0" xfId="0" applyFont="1" applyAlignment="1" applyProtection="1">
      <alignment horizontal="center" vertical="center"/>
    </xf>
    <xf numFmtId="0" fontId="3" fillId="0" borderId="4" xfId="0" applyFont="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3" fillId="0" borderId="8" xfId="0" applyFont="1" applyBorder="1" applyAlignment="1" applyProtection="1"/>
    <xf numFmtId="0" fontId="3" fillId="0" borderId="0" xfId="0" applyFont="1" applyAlignment="1" applyProtection="1">
      <alignment horizontal="center" wrapText="1"/>
    </xf>
    <xf numFmtId="0" fontId="2" fillId="0" borderId="0" xfId="0" applyFont="1" applyAlignment="1" applyProtection="1">
      <alignment horizontal="left" vertical="center" wrapText="1"/>
    </xf>
    <xf numFmtId="0" fontId="2" fillId="0" borderId="0" xfId="0" applyFont="1" applyAlignment="1" applyProtection="1">
      <alignment wrapText="1"/>
    </xf>
    <xf numFmtId="0" fontId="2" fillId="0" borderId="0" xfId="0" applyFont="1" applyAlignment="1" applyProtection="1">
      <alignment horizontal="left"/>
    </xf>
    <xf numFmtId="0" fontId="2" fillId="0" borderId="0" xfId="0" applyFont="1" applyAlignment="1" applyProtection="1">
      <alignment horizont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left" vertical="center" wrapText="1"/>
    </xf>
    <xf numFmtId="164" fontId="3" fillId="0" borderId="0" xfId="0" applyNumberFormat="1" applyFont="1" applyAlignment="1" applyProtection="1">
      <alignment horizontal="center" vertical="center" wrapText="1"/>
    </xf>
    <xf numFmtId="0" fontId="3" fillId="0" borderId="0" xfId="0" applyFont="1" applyBorder="1" applyAlignment="1" applyProtection="1"/>
    <xf numFmtId="0" fontId="3" fillId="0" borderId="10" xfId="0" applyFont="1" applyBorder="1" applyAlignment="1" applyProtection="1">
      <alignment horizontal="center" vertical="top" wrapText="1"/>
    </xf>
    <xf numFmtId="0" fontId="3" fillId="0" borderId="11" xfId="0" applyFont="1" applyBorder="1" applyAlignment="1" applyProtection="1">
      <alignment horizontal="center" vertical="top" wrapText="1"/>
    </xf>
    <xf numFmtId="0" fontId="2" fillId="3" borderId="5" xfId="0" applyFont="1" applyFill="1" applyBorder="1" applyAlignment="1" applyProtection="1">
      <alignment horizontal="center" vertical="center" wrapText="1"/>
    </xf>
    <xf numFmtId="166" fontId="6" fillId="3" borderId="13" xfId="1" applyNumberFormat="1" applyFont="1" applyFill="1" applyBorder="1" applyAlignment="1" applyProtection="1">
      <alignment horizontal="right" vertical="top" wrapText="1"/>
    </xf>
    <xf numFmtId="0" fontId="3" fillId="0" borderId="0" xfId="0" applyFont="1" applyBorder="1" applyAlignment="1" applyProtection="1">
      <alignment horizontal="justify" vertical="center" wrapText="1"/>
    </xf>
    <xf numFmtId="0" fontId="2" fillId="0" borderId="0" xfId="0" applyFont="1" applyBorder="1" applyAlignment="1" applyProtection="1">
      <alignment horizontal="left" vertical="center" wrapText="1"/>
    </xf>
    <xf numFmtId="0" fontId="2" fillId="4" borderId="4" xfId="0" applyFont="1" applyFill="1" applyBorder="1" applyAlignment="1" applyProtection="1">
      <alignment horizontal="center" vertical="center" wrapText="1"/>
    </xf>
    <xf numFmtId="0" fontId="3" fillId="0" borderId="10" xfId="0" applyFont="1" applyBorder="1" applyAlignment="1" applyProtection="1">
      <alignment horizontal="center" vertical="center" wrapText="1"/>
    </xf>
    <xf numFmtId="10" fontId="3" fillId="0" borderId="10" xfId="0" applyNumberFormat="1" applyFont="1" applyBorder="1" applyAlignment="1" applyProtection="1">
      <alignment horizontal="center" vertical="top" wrapText="1"/>
    </xf>
    <xf numFmtId="166" fontId="3" fillId="0" borderId="10" xfId="0" applyNumberFormat="1" applyFont="1" applyBorder="1" applyAlignment="1" applyProtection="1">
      <alignment horizontal="right" vertical="top" wrapText="1"/>
    </xf>
    <xf numFmtId="10" fontId="3" fillId="0" borderId="4" xfId="0" applyNumberFormat="1" applyFont="1" applyBorder="1" applyAlignment="1" applyProtection="1">
      <alignment horizontal="center" vertical="top" wrapText="1"/>
    </xf>
    <xf numFmtId="10" fontId="2" fillId="3" borderId="15" xfId="0" applyNumberFormat="1" applyFont="1" applyFill="1" applyBorder="1" applyAlignment="1" applyProtection="1">
      <alignment horizontal="center" vertical="center" wrapText="1"/>
    </xf>
    <xf numFmtId="166" fontId="2" fillId="3" borderId="5" xfId="0" applyNumberFormat="1" applyFont="1" applyFill="1" applyBorder="1" applyAlignment="1" applyProtection="1">
      <alignment horizontal="right" vertical="center" wrapText="1"/>
    </xf>
    <xf numFmtId="165" fontId="6" fillId="0" borderId="1" xfId="1" applyFont="1" applyBorder="1" applyAlignment="1" applyProtection="1">
      <alignment horizontal="right"/>
    </xf>
    <xf numFmtId="0" fontId="2" fillId="3" borderId="1" xfId="0" applyFont="1" applyFill="1" applyBorder="1" applyAlignment="1" applyProtection="1">
      <alignment horizontal="center" vertical="top" wrapText="1"/>
    </xf>
    <xf numFmtId="0" fontId="2" fillId="4" borderId="1" xfId="0" applyFont="1" applyFill="1" applyBorder="1" applyAlignment="1" applyProtection="1">
      <alignment horizontal="center" vertical="center" wrapText="1"/>
    </xf>
    <xf numFmtId="0" fontId="3" fillId="0" borderId="1" xfId="0" applyFont="1" applyBorder="1" applyAlignment="1" applyProtection="1">
      <alignment horizontal="center" vertical="top" wrapText="1"/>
    </xf>
    <xf numFmtId="10" fontId="3" fillId="0" borderId="1" xfId="0" applyNumberFormat="1" applyFont="1" applyBorder="1" applyAlignment="1" applyProtection="1">
      <alignment horizontal="center" vertical="top" wrapText="1"/>
    </xf>
    <xf numFmtId="166" fontId="3" fillId="0" borderId="1" xfId="0" applyNumberFormat="1" applyFont="1" applyBorder="1" applyAlignment="1" applyProtection="1">
      <alignment horizontal="right" vertical="top" wrapText="1"/>
    </xf>
    <xf numFmtId="10" fontId="2" fillId="3" borderId="1" xfId="0" applyNumberFormat="1" applyFont="1" applyFill="1" applyBorder="1" applyAlignment="1" applyProtection="1">
      <alignment horizontal="center" vertical="top" wrapText="1"/>
    </xf>
    <xf numFmtId="166" fontId="2" fillId="3" borderId="1" xfId="0" applyNumberFormat="1" applyFont="1" applyFill="1" applyBorder="1" applyAlignment="1" applyProtection="1">
      <alignment horizontal="right" vertical="top" wrapText="1"/>
    </xf>
    <xf numFmtId="166" fontId="0" fillId="0" borderId="0" xfId="0" applyNumberFormat="1" applyAlignment="1" applyProtection="1"/>
    <xf numFmtId="0" fontId="2" fillId="3" borderId="4" xfId="0" applyFont="1" applyFill="1" applyBorder="1" applyAlignment="1" applyProtection="1">
      <alignment horizontal="center" vertical="top" wrapText="1"/>
    </xf>
    <xf numFmtId="0" fontId="3" fillId="0" borderId="4" xfId="0" applyFont="1" applyBorder="1" applyAlignment="1" applyProtection="1">
      <alignment horizontal="center" vertical="top" wrapText="1"/>
    </xf>
    <xf numFmtId="0" fontId="5" fillId="0" borderId="4" xfId="0" applyFont="1" applyBorder="1" applyAlignment="1" applyProtection="1">
      <alignment horizontal="center" vertical="top" wrapText="1"/>
    </xf>
    <xf numFmtId="0" fontId="3" fillId="0" borderId="0" xfId="0" applyFont="1" applyBorder="1" applyAlignment="1" applyProtection="1">
      <alignment horizontal="center"/>
    </xf>
    <xf numFmtId="166" fontId="6" fillId="0" borderId="1" xfId="1" applyNumberFormat="1" applyFont="1" applyBorder="1" applyAlignment="1" applyProtection="1">
      <alignment horizontal="right" vertical="center" wrapText="1"/>
    </xf>
    <xf numFmtId="166" fontId="6" fillId="0" borderId="0" xfId="1" applyNumberFormat="1" applyFont="1" applyBorder="1" applyAlignment="1" applyProtection="1">
      <alignment horizontal="right" vertical="center" wrapText="1"/>
    </xf>
    <xf numFmtId="0" fontId="2" fillId="0" borderId="3" xfId="0" applyFont="1" applyBorder="1" applyAlignment="1" applyProtection="1">
      <alignment horizontal="center" vertical="center" wrapText="1"/>
    </xf>
    <xf numFmtId="165" fontId="6" fillId="0" borderId="3" xfId="1" applyFont="1" applyBorder="1" applyAlignment="1" applyProtection="1">
      <alignment horizontal="right" vertical="top" wrapText="1"/>
    </xf>
    <xf numFmtId="0" fontId="3" fillId="0" borderId="15" xfId="0" applyFont="1" applyBorder="1" applyAlignment="1" applyProtection="1">
      <alignment horizontal="center" vertical="center" wrapText="1"/>
    </xf>
    <xf numFmtId="0" fontId="2" fillId="3" borderId="15" xfId="0" applyFont="1" applyFill="1" applyBorder="1" applyAlignment="1" applyProtection="1">
      <alignment vertical="top" wrapText="1"/>
    </xf>
    <xf numFmtId="166" fontId="6" fillId="3" borderId="4" xfId="1" applyNumberFormat="1" applyFont="1" applyFill="1" applyBorder="1" applyAlignment="1" applyProtection="1">
      <alignment horizontal="right" vertical="top" wrapText="1"/>
    </xf>
    <xf numFmtId="0" fontId="2" fillId="0" borderId="0" xfId="0" applyFont="1" applyBorder="1" applyAlignment="1" applyProtection="1">
      <alignment vertical="top" wrapText="1"/>
    </xf>
    <xf numFmtId="0" fontId="2" fillId="0" borderId="0" xfId="0" applyFont="1" applyBorder="1" applyAlignment="1" applyProtection="1">
      <alignment horizontal="center" vertical="top" wrapText="1"/>
    </xf>
    <xf numFmtId="10" fontId="2" fillId="0" borderId="0" xfId="0" applyNumberFormat="1" applyFont="1" applyBorder="1" applyAlignment="1" applyProtection="1">
      <alignment horizontal="center" vertical="top" wrapText="1"/>
    </xf>
    <xf numFmtId="165" fontId="6" fillId="0" borderId="0" xfId="1" applyFont="1" applyBorder="1" applyAlignment="1" applyProtection="1">
      <alignment horizontal="right" vertical="top" wrapText="1"/>
    </xf>
    <xf numFmtId="165" fontId="5" fillId="0" borderId="0" xfId="1" applyFont="1" applyBorder="1" applyAlignment="1" applyProtection="1">
      <alignment horizontal="right" vertical="top" wrapText="1"/>
    </xf>
    <xf numFmtId="0" fontId="2" fillId="0" borderId="0" xfId="0" applyFont="1" applyAlignment="1" applyProtection="1"/>
    <xf numFmtId="10" fontId="2" fillId="4" borderId="4" xfId="0" applyNumberFormat="1" applyFont="1" applyFill="1" applyBorder="1" applyAlignment="1" applyProtection="1">
      <alignment horizontal="center" vertical="center" wrapText="1"/>
    </xf>
    <xf numFmtId="10" fontId="3" fillId="0" borderId="1" xfId="0" applyNumberFormat="1" applyFont="1" applyBorder="1" applyAlignment="1" applyProtection="1">
      <alignment horizontal="center"/>
    </xf>
    <xf numFmtId="166" fontId="5" fillId="0" borderId="4" xfId="1" applyNumberFormat="1" applyFont="1" applyBorder="1" applyAlignment="1" applyProtection="1">
      <alignment horizontal="right" vertical="center" wrapText="1"/>
    </xf>
    <xf numFmtId="10" fontId="3" fillId="5" borderId="1" xfId="0" applyNumberFormat="1" applyFont="1" applyFill="1" applyBorder="1" applyAlignment="1" applyProtection="1">
      <alignment horizontal="center"/>
    </xf>
    <xf numFmtId="0" fontId="3" fillId="0" borderId="16" xfId="0" applyFont="1" applyBorder="1" applyAlignment="1" applyProtection="1">
      <alignment horizontal="center" vertical="top" wrapText="1"/>
    </xf>
    <xf numFmtId="10" fontId="2" fillId="3" borderId="4" xfId="0" applyNumberFormat="1" applyFont="1" applyFill="1" applyBorder="1" applyAlignment="1" applyProtection="1">
      <alignment horizontal="center" vertical="top" wrapText="1"/>
    </xf>
    <xf numFmtId="1" fontId="5" fillId="0" borderId="4" xfId="2" applyNumberFormat="1" applyFont="1" applyBorder="1" applyAlignment="1" applyProtection="1">
      <alignment horizontal="center" vertical="center" wrapText="1"/>
    </xf>
    <xf numFmtId="166" fontId="5" fillId="0" borderId="10" xfId="1" applyNumberFormat="1" applyBorder="1" applyAlignment="1" applyProtection="1">
      <alignment horizontal="right" vertical="center" wrapText="1"/>
    </xf>
    <xf numFmtId="0" fontId="2" fillId="0" borderId="0" xfId="0" applyFont="1" applyAlignment="1" applyProtection="1">
      <alignment horizontal="center" vertical="center" wrapText="1"/>
    </xf>
    <xf numFmtId="10" fontId="3" fillId="0" borderId="0" xfId="0" applyNumberFormat="1" applyFont="1" applyAlignment="1" applyProtection="1">
      <alignment horizontal="center" vertical="top" wrapText="1"/>
    </xf>
    <xf numFmtId="4" fontId="3" fillId="0" borderId="0" xfId="0" applyNumberFormat="1" applyFont="1" applyAlignment="1" applyProtection="1">
      <alignment horizontal="center" vertical="top" wrapText="1"/>
    </xf>
    <xf numFmtId="166" fontId="3" fillId="0" borderId="4" xfId="0" applyNumberFormat="1" applyFont="1" applyBorder="1" applyAlignment="1" applyProtection="1">
      <alignment horizontal="right" vertical="top" wrapText="1"/>
    </xf>
    <xf numFmtId="1" fontId="3" fillId="0" borderId="4" xfId="0" applyNumberFormat="1" applyFont="1" applyBorder="1" applyAlignment="1" applyProtection="1">
      <alignment horizontal="center" vertical="top" wrapText="1"/>
    </xf>
    <xf numFmtId="166" fontId="5" fillId="0" borderId="4" xfId="1" applyNumberFormat="1" applyBorder="1" applyAlignment="1" applyProtection="1">
      <alignment horizontal="right" vertical="top" wrapText="1"/>
    </xf>
    <xf numFmtId="2" fontId="2" fillId="3" borderId="4" xfId="0" applyNumberFormat="1" applyFont="1" applyFill="1" applyBorder="1" applyAlignment="1" applyProtection="1">
      <alignment horizontal="center" vertical="top" wrapText="1"/>
    </xf>
    <xf numFmtId="0" fontId="3" fillId="3" borderId="4" xfId="0" applyFont="1" applyFill="1" applyBorder="1" applyAlignment="1" applyProtection="1">
      <alignment horizontal="center" vertical="center" wrapText="1"/>
    </xf>
    <xf numFmtId="0" fontId="3" fillId="0" borderId="0" xfId="0" applyFont="1" applyAlignment="1" applyProtection="1">
      <alignment horizontal="left"/>
    </xf>
    <xf numFmtId="165" fontId="6" fillId="0" borderId="1" xfId="1" applyFont="1" applyBorder="1" applyAlignment="1" applyProtection="1">
      <alignment horizontal="center"/>
    </xf>
    <xf numFmtId="4" fontId="9" fillId="5" borderId="0" xfId="0" applyNumberFormat="1" applyFont="1" applyFill="1" applyAlignment="1" applyProtection="1">
      <alignment horizontal="center"/>
    </xf>
    <xf numFmtId="0" fontId="2" fillId="3" borderId="18"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10" fontId="3" fillId="0" borderId="21" xfId="0" applyNumberFormat="1" applyFont="1" applyBorder="1" applyAlignment="1" applyProtection="1">
      <alignment horizontal="center" vertical="center" wrapText="1"/>
    </xf>
    <xf numFmtId="166" fontId="3" fillId="0" borderId="22" xfId="0" applyNumberFormat="1" applyFont="1" applyBorder="1" applyAlignment="1" applyProtection="1">
      <alignment horizontal="right" vertical="center" wrapText="1"/>
    </xf>
    <xf numFmtId="0" fontId="3" fillId="0" borderId="23" xfId="0" applyFont="1" applyBorder="1" applyAlignment="1" applyProtection="1">
      <alignment horizontal="center" vertical="center" wrapText="1"/>
    </xf>
    <xf numFmtId="10" fontId="3" fillId="0" borderId="1" xfId="0" applyNumberFormat="1" applyFont="1" applyBorder="1" applyAlignment="1" applyProtection="1">
      <alignment horizontal="center" vertical="center" wrapText="1"/>
    </xf>
    <xf numFmtId="166" fontId="3" fillId="0" borderId="24" xfId="0" applyNumberFormat="1" applyFont="1" applyBorder="1" applyAlignment="1" applyProtection="1">
      <alignment horizontal="right" vertical="center" wrapText="1"/>
    </xf>
    <xf numFmtId="0" fontId="3" fillId="3" borderId="5" xfId="0" applyFont="1" applyFill="1" applyBorder="1" applyAlignment="1" applyProtection="1">
      <alignment horizontal="center" vertical="top" wrapText="1"/>
    </xf>
    <xf numFmtId="10" fontId="3" fillId="3" borderId="18" xfId="0" applyNumberFormat="1" applyFont="1" applyFill="1" applyBorder="1" applyAlignment="1" applyProtection="1">
      <alignment horizontal="center" vertical="top" wrapText="1"/>
    </xf>
    <xf numFmtId="0" fontId="3" fillId="3" borderId="1" xfId="0" applyFont="1" applyFill="1" applyBorder="1" applyAlignment="1" applyProtection="1">
      <alignment horizontal="center" vertical="center" wrapText="1"/>
    </xf>
    <xf numFmtId="0" fontId="3" fillId="0" borderId="4" xfId="0" applyFont="1" applyBorder="1" applyAlignment="1" applyProtection="1">
      <alignment horizontal="left" vertical="center" wrapText="1"/>
    </xf>
    <xf numFmtId="165" fontId="5" fillId="0" borderId="4" xfId="1" applyFont="1" applyBorder="1" applyAlignment="1" applyProtection="1">
      <alignment horizontal="center" vertical="center" wrapText="1"/>
    </xf>
    <xf numFmtId="3" fontId="3" fillId="0" borderId="4" xfId="0" applyNumberFormat="1" applyFont="1" applyBorder="1" applyAlignment="1" applyProtection="1">
      <alignment horizontal="center" vertical="center" wrapText="1"/>
    </xf>
    <xf numFmtId="165" fontId="5" fillId="3" borderId="4" xfId="1" applyFont="1" applyFill="1" applyBorder="1" applyAlignment="1" applyProtection="1">
      <alignment horizontal="center" vertical="center" wrapText="1"/>
    </xf>
    <xf numFmtId="167" fontId="11" fillId="6" borderId="12" xfId="1" applyNumberFormat="1" applyFont="1" applyFill="1" applyBorder="1" applyAlignment="1" applyProtection="1">
      <alignment horizontal="center" wrapText="1"/>
    </xf>
    <xf numFmtId="0" fontId="11" fillId="6" borderId="12" xfId="0" applyFont="1" applyFill="1" applyBorder="1" applyAlignment="1" applyProtection="1">
      <alignment horizontal="center" vertical="center"/>
    </xf>
    <xf numFmtId="0" fontId="11" fillId="6" borderId="12" xfId="0" applyFont="1" applyFill="1" applyBorder="1" applyAlignment="1" applyProtection="1">
      <alignment horizontal="center" vertical="center" wrapText="1"/>
    </xf>
    <xf numFmtId="0" fontId="11" fillId="6" borderId="12" xfId="0" applyFont="1" applyFill="1" applyBorder="1" applyAlignment="1" applyProtection="1">
      <alignment horizontal="center" wrapText="1"/>
    </xf>
    <xf numFmtId="0" fontId="11" fillId="0" borderId="12" xfId="0" applyFont="1" applyBorder="1" applyAlignment="1" applyProtection="1">
      <alignment horizontal="left" wrapText="1"/>
    </xf>
    <xf numFmtId="3" fontId="11" fillId="0" borderId="12" xfId="1" applyNumberFormat="1" applyFont="1" applyBorder="1" applyAlignment="1" applyProtection="1">
      <alignment horizontal="center" vertical="center"/>
    </xf>
    <xf numFmtId="166" fontId="11" fillId="0" borderId="12" xfId="1" applyNumberFormat="1" applyFont="1" applyBorder="1" applyAlignment="1" applyProtection="1">
      <alignment horizontal="center" vertical="center"/>
    </xf>
    <xf numFmtId="167" fontId="11" fillId="0" borderId="12" xfId="1" applyNumberFormat="1" applyFont="1" applyBorder="1" applyAlignment="1" applyProtection="1">
      <alignment horizontal="center" vertical="center"/>
    </xf>
    <xf numFmtId="0" fontId="11" fillId="0" borderId="12" xfId="0" applyFont="1" applyBorder="1" applyAlignment="1" applyProtection="1">
      <alignment horizontal="center" vertical="center" wrapText="1"/>
    </xf>
    <xf numFmtId="3" fontId="11" fillId="0" borderId="12" xfId="0" applyNumberFormat="1" applyFont="1" applyBorder="1" applyAlignment="1" applyProtection="1">
      <alignment horizontal="center" vertical="center"/>
    </xf>
    <xf numFmtId="167" fontId="11" fillId="0" borderId="12" xfId="0" applyNumberFormat="1" applyFont="1" applyBorder="1" applyAlignment="1" applyProtection="1">
      <alignment horizontal="center" vertical="center"/>
    </xf>
    <xf numFmtId="167" fontId="10" fillId="2" borderId="12" xfId="0" applyNumberFormat="1" applyFont="1" applyFill="1" applyBorder="1" applyAlignment="1" applyProtection="1">
      <alignment horizontal="center" vertical="center"/>
    </xf>
    <xf numFmtId="0" fontId="2" fillId="9" borderId="12" xfId="0" applyFont="1" applyFill="1" applyBorder="1" applyAlignment="1" applyProtection="1">
      <alignment horizontal="center"/>
    </xf>
    <xf numFmtId="0" fontId="3" fillId="0" borderId="12" xfId="0" applyFont="1" applyBorder="1" applyAlignment="1" applyProtection="1">
      <alignment horizontal="center"/>
    </xf>
    <xf numFmtId="0" fontId="2" fillId="9" borderId="12" xfId="0" applyFont="1" applyFill="1" applyBorder="1" applyAlignment="1" applyProtection="1">
      <alignment horizontal="center"/>
    </xf>
    <xf numFmtId="0" fontId="12" fillId="8" borderId="12" xfId="0" applyFont="1" applyFill="1" applyBorder="1" applyAlignment="1" applyProtection="1">
      <alignment horizontal="center" vertical="top"/>
    </xf>
    <xf numFmtId="0" fontId="12" fillId="8" borderId="12" xfId="0" applyFont="1" applyFill="1" applyBorder="1" applyAlignment="1" applyProtection="1">
      <alignment horizontal="center" vertical="top" wrapText="1"/>
    </xf>
    <xf numFmtId="0" fontId="12" fillId="10" borderId="12" xfId="0" applyFont="1" applyFill="1" applyBorder="1" applyAlignment="1" applyProtection="1">
      <alignment horizontal="center"/>
    </xf>
    <xf numFmtId="0" fontId="13" fillId="0" borderId="12" xfId="0" applyFont="1" applyBorder="1" applyAlignment="1" applyProtection="1">
      <alignment horizontal="center" vertical="center"/>
    </xf>
    <xf numFmtId="0" fontId="14" fillId="0" borderId="28" xfId="0" applyFont="1" applyBorder="1" applyAlignment="1" applyProtection="1">
      <alignment horizontal="justify" wrapText="1"/>
    </xf>
    <xf numFmtId="0" fontId="13" fillId="0" borderId="28" xfId="0" applyFont="1" applyBorder="1" applyAlignment="1" applyProtection="1">
      <alignment horizontal="center" vertical="center"/>
    </xf>
    <xf numFmtId="166" fontId="13" fillId="0" borderId="28" xfId="0" applyNumberFormat="1" applyFont="1" applyBorder="1" applyAlignment="1" applyProtection="1">
      <alignment horizontal="center" vertical="center"/>
    </xf>
    <xf numFmtId="166" fontId="13" fillId="0" borderId="12" xfId="0" applyNumberFormat="1" applyFont="1" applyBorder="1" applyAlignment="1" applyProtection="1">
      <alignment horizontal="center" vertical="center"/>
    </xf>
    <xf numFmtId="166" fontId="12" fillId="11" borderId="12" xfId="0" applyNumberFormat="1" applyFont="1" applyFill="1" applyBorder="1" applyAlignment="1" applyProtection="1">
      <alignment horizontal="center" vertical="center"/>
    </xf>
    <xf numFmtId="166" fontId="12" fillId="12" borderId="12" xfId="0" applyNumberFormat="1" applyFont="1" applyFill="1" applyBorder="1" applyAlignment="1" applyProtection="1">
      <alignment horizontal="center"/>
    </xf>
    <xf numFmtId="0" fontId="14" fillId="0" borderId="28" xfId="0" applyFont="1" applyBorder="1" applyAlignment="1" applyProtection="1">
      <alignment horizontal="justify" vertical="center" wrapText="1"/>
    </xf>
    <xf numFmtId="1" fontId="13" fillId="0" borderId="12" xfId="0" applyNumberFormat="1" applyFont="1" applyBorder="1" applyAlignment="1" applyProtection="1">
      <alignment horizontal="center" vertical="center"/>
    </xf>
    <xf numFmtId="0" fontId="14" fillId="0" borderId="30" xfId="0" applyFont="1" applyBorder="1" applyAlignment="1" applyProtection="1">
      <alignment horizontal="justify" vertical="center"/>
    </xf>
    <xf numFmtId="0" fontId="13" fillId="0" borderId="30" xfId="0" applyFont="1" applyBorder="1" applyAlignment="1" applyProtection="1">
      <alignment horizontal="center" vertical="center"/>
    </xf>
    <xf numFmtId="166" fontId="13" fillId="0" borderId="30" xfId="0" applyNumberFormat="1" applyFont="1" applyBorder="1" applyAlignment="1" applyProtection="1">
      <alignment horizontal="center" vertical="center"/>
    </xf>
    <xf numFmtId="166" fontId="2" fillId="12" borderId="12" xfId="0" applyNumberFormat="1" applyFont="1" applyFill="1" applyBorder="1" applyAlignment="1" applyProtection="1">
      <alignment horizontal="center" vertical="center"/>
    </xf>
    <xf numFmtId="0" fontId="3" fillId="0" borderId="0" xfId="0" applyFont="1" applyAlignment="1" applyProtection="1">
      <alignment vertical="center"/>
    </xf>
    <xf numFmtId="0" fontId="12" fillId="8" borderId="12" xfId="0" applyFont="1" applyFill="1" applyBorder="1" applyAlignment="1" applyProtection="1">
      <alignment horizontal="center" vertical="center"/>
    </xf>
    <xf numFmtId="0" fontId="12" fillId="8" borderId="12" xfId="0" applyFont="1" applyFill="1" applyBorder="1" applyAlignment="1" applyProtection="1">
      <alignment horizontal="center" vertical="center" wrapText="1"/>
    </xf>
    <xf numFmtId="0" fontId="12" fillId="10" borderId="12" xfId="0" applyFont="1" applyFill="1" applyBorder="1" applyAlignment="1" applyProtection="1">
      <alignment horizontal="center" vertical="center"/>
    </xf>
    <xf numFmtId="2" fontId="13" fillId="0" borderId="28" xfId="0" applyNumberFormat="1" applyFont="1" applyBorder="1" applyAlignment="1" applyProtection="1">
      <alignment horizontal="center" vertical="center"/>
    </xf>
    <xf numFmtId="2" fontId="13" fillId="0" borderId="12" xfId="0" applyNumberFormat="1" applyFont="1" applyBorder="1" applyAlignment="1" applyProtection="1">
      <alignment horizontal="center" vertical="center"/>
    </xf>
    <xf numFmtId="166" fontId="2" fillId="12" borderId="12" xfId="0" applyNumberFormat="1" applyFont="1" applyFill="1" applyBorder="1" applyAlignment="1" applyProtection="1">
      <alignment horizontal="center"/>
    </xf>
    <xf numFmtId="0" fontId="18" fillId="11" borderId="0" xfId="0" applyFont="1" applyFill="1" applyBorder="1" applyAlignment="1" applyProtection="1">
      <alignment horizontal="left" vertical="center" wrapText="1"/>
    </xf>
    <xf numFmtId="0" fontId="13" fillId="0" borderId="12" xfId="0" applyFont="1" applyBorder="1" applyAlignment="1" applyProtection="1">
      <alignment horizontal="justify"/>
    </xf>
    <xf numFmtId="0" fontId="13" fillId="0" borderId="28" xfId="0" applyFont="1" applyBorder="1" applyAlignment="1" applyProtection="1">
      <alignment horizontal="center" vertical="center" wrapText="1"/>
    </xf>
    <xf numFmtId="0" fontId="0" fillId="0" borderId="0" xfId="0" applyAlignment="1" applyProtection="1">
      <alignment horizontal="left"/>
    </xf>
    <xf numFmtId="0" fontId="5" fillId="0" borderId="0" xfId="0" applyFont="1" applyAlignment="1" applyProtection="1"/>
    <xf numFmtId="9" fontId="3" fillId="0" borderId="0" xfId="0" applyNumberFormat="1" applyFont="1" applyBorder="1" applyAlignment="1" applyProtection="1">
      <alignment horizontal="center" wrapText="1"/>
    </xf>
    <xf numFmtId="0" fontId="2" fillId="3" borderId="2" xfId="0" applyFont="1" applyFill="1" applyBorder="1" applyAlignment="1" applyProtection="1">
      <alignment horizontal="center" vertical="center" wrapText="1"/>
    </xf>
    <xf numFmtId="0" fontId="3" fillId="0" borderId="34" xfId="0" applyFont="1" applyBorder="1" applyAlignment="1" applyProtection="1">
      <alignment horizontal="center" vertical="top" wrapText="1"/>
    </xf>
    <xf numFmtId="0" fontId="3" fillId="0" borderId="36" xfId="0" applyFont="1" applyBorder="1" applyAlignment="1" applyProtection="1">
      <alignment horizontal="center" vertical="top" wrapText="1"/>
    </xf>
    <xf numFmtId="0" fontId="3" fillId="0" borderId="37" xfId="0" applyFont="1" applyBorder="1" applyAlignment="1" applyProtection="1">
      <alignment horizontal="center" vertical="top" wrapText="1"/>
    </xf>
    <xf numFmtId="9" fontId="3" fillId="0" borderId="28" xfId="0" applyNumberFormat="1" applyFont="1" applyBorder="1" applyAlignment="1" applyProtection="1">
      <alignment horizontal="center" wrapText="1"/>
    </xf>
    <xf numFmtId="10" fontId="2" fillId="0" borderId="3" xfId="0" applyNumberFormat="1" applyFont="1" applyBorder="1" applyAlignment="1" applyProtection="1">
      <alignment horizontal="center" vertical="top" wrapText="1"/>
    </xf>
    <xf numFmtId="0" fontId="2" fillId="4" borderId="3"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10" fontId="5" fillId="0" borderId="28" xfId="2" applyNumberFormat="1" applyBorder="1" applyAlignment="1" applyProtection="1">
      <alignment horizontal="center" vertical="center" wrapText="1"/>
    </xf>
    <xf numFmtId="166" fontId="3" fillId="0" borderId="13" xfId="0" applyNumberFormat="1" applyFont="1" applyBorder="1" applyAlignment="1" applyProtection="1">
      <alignment horizontal="right" vertical="center" wrapText="1"/>
    </xf>
    <xf numFmtId="10" fontId="5" fillId="0" borderId="49" xfId="2" applyNumberFormat="1" applyBorder="1" applyAlignment="1" applyProtection="1">
      <alignment horizontal="center" vertical="center" wrapText="1"/>
    </xf>
    <xf numFmtId="10" fontId="2" fillId="3" borderId="28" xfId="0" applyNumberFormat="1" applyFont="1" applyFill="1" applyBorder="1" applyAlignment="1" applyProtection="1">
      <alignment horizontal="center" vertical="top" wrapText="1"/>
    </xf>
    <xf numFmtId="0" fontId="2" fillId="0" borderId="49" xfId="0" applyFont="1" applyBorder="1" applyAlignment="1" applyProtection="1">
      <alignment horizontal="center"/>
    </xf>
    <xf numFmtId="0" fontId="2" fillId="4" borderId="26" xfId="0" applyFont="1" applyFill="1" applyBorder="1" applyAlignment="1" applyProtection="1">
      <alignment horizontal="center" vertical="center" wrapText="1"/>
    </xf>
    <xf numFmtId="166" fontId="3" fillId="0" borderId="50" xfId="0" applyNumberFormat="1" applyFont="1" applyBorder="1" applyAlignment="1" applyProtection="1">
      <alignment horizontal="right" vertical="center" wrapText="1"/>
    </xf>
    <xf numFmtId="10" fontId="5" fillId="0" borderId="1" xfId="2" applyNumberFormat="1" applyBorder="1" applyAlignment="1" applyProtection="1">
      <alignment horizontal="center" vertical="center" wrapText="1"/>
    </xf>
    <xf numFmtId="0" fontId="2" fillId="3" borderId="51" xfId="0" applyFont="1" applyFill="1" applyBorder="1" applyAlignment="1" applyProtection="1">
      <alignment horizontal="center" vertical="top" wrapText="1"/>
    </xf>
    <xf numFmtId="0" fontId="3" fillId="0" borderId="42" xfId="0" applyFont="1" applyBorder="1" applyAlignment="1" applyProtection="1">
      <alignment horizontal="center" vertical="top" wrapText="1"/>
    </xf>
    <xf numFmtId="9" fontId="3" fillId="0" borderId="1" xfId="0" applyNumberFormat="1" applyFont="1" applyBorder="1" applyAlignment="1" applyProtection="1">
      <alignment horizontal="center" wrapText="1"/>
    </xf>
    <xf numFmtId="0" fontId="2" fillId="0" borderId="14" xfId="0" applyFont="1" applyBorder="1" applyAlignment="1" applyProtection="1">
      <alignment horizontal="center"/>
    </xf>
    <xf numFmtId="0" fontId="2" fillId="0" borderId="49" xfId="0" applyFont="1" applyBorder="1" applyAlignment="1" applyProtection="1">
      <alignment horizontal="left" vertical="center" wrapText="1"/>
    </xf>
    <xf numFmtId="0" fontId="2" fillId="3" borderId="34" xfId="0" applyFont="1" applyFill="1" applyBorder="1" applyAlignment="1" applyProtection="1">
      <alignment horizontal="center" vertical="top"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xf>
    <xf numFmtId="0" fontId="3" fillId="2" borderId="1" xfId="0" applyFont="1" applyFill="1" applyBorder="1" applyAlignment="1" applyProtection="1"/>
    <xf numFmtId="0" fontId="3" fillId="0" borderId="2"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3" fillId="0" borderId="3" xfId="0" applyFont="1" applyBorder="1" applyAlignment="1" applyProtection="1">
      <alignment horizontal="left" vertical="top" wrapText="1"/>
    </xf>
    <xf numFmtId="0" fontId="3" fillId="0" borderId="5" xfId="0" applyFont="1" applyBorder="1" applyAlignment="1" applyProtection="1">
      <alignment horizontal="left" vertical="center" wrapText="1"/>
    </xf>
    <xf numFmtId="164" fontId="2" fillId="0" borderId="1"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3" fillId="0" borderId="6" xfId="0" applyFont="1" applyBorder="1" applyAlignment="1" applyProtection="1">
      <alignment horizontal="left" vertical="center" wrapText="1"/>
    </xf>
    <xf numFmtId="0" fontId="2" fillId="0" borderId="2" xfId="0" applyFont="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8" xfId="0" applyFont="1" applyBorder="1" applyAlignment="1" applyProtection="1"/>
    <xf numFmtId="0" fontId="3" fillId="0" borderId="0" xfId="0" applyFont="1" applyBorder="1" applyAlignment="1" applyProtection="1">
      <alignment horizontal="justify" wrapText="1"/>
    </xf>
    <xf numFmtId="0" fontId="3" fillId="0" borderId="9" xfId="0" applyFont="1" applyBorder="1" applyAlignment="1" applyProtection="1">
      <alignment horizontal="left" wrapText="1"/>
    </xf>
    <xf numFmtId="0" fontId="2" fillId="2" borderId="1" xfId="0" applyFont="1" applyFill="1" applyBorder="1" applyAlignment="1" applyProtection="1">
      <alignment horizontal="left" vertical="center" wrapText="1"/>
    </xf>
    <xf numFmtId="0" fontId="2" fillId="0" borderId="0" xfId="0" applyFont="1" applyBorder="1" applyAlignment="1" applyProtection="1">
      <alignment horizontal="left"/>
    </xf>
    <xf numFmtId="0" fontId="3" fillId="0" borderId="0" xfId="0" applyFont="1" applyBorder="1" applyAlignment="1" applyProtection="1">
      <alignment horizontal="left"/>
    </xf>
    <xf numFmtId="0" fontId="2" fillId="3"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165" fontId="5" fillId="0" borderId="1" xfId="1" applyFont="1" applyBorder="1" applyAlignment="1" applyProtection="1">
      <alignment horizontal="center" vertical="center" wrapText="1"/>
    </xf>
    <xf numFmtId="164" fontId="3" fillId="0" borderId="1" xfId="0" applyNumberFormat="1" applyFont="1" applyBorder="1" applyAlignment="1" applyProtection="1">
      <alignment horizontal="center" vertical="center" wrapText="1"/>
    </xf>
    <xf numFmtId="0" fontId="3" fillId="0" borderId="0" xfId="0" applyFont="1" applyBorder="1" applyAlignment="1" applyProtection="1"/>
    <xf numFmtId="0" fontId="3" fillId="0" borderId="0" xfId="0" applyFont="1" applyBorder="1" applyAlignment="1" applyProtection="1">
      <alignment vertical="center" wrapText="1"/>
    </xf>
    <xf numFmtId="0" fontId="3" fillId="0" borderId="9" xfId="0" applyFont="1" applyBorder="1" applyAlignment="1" applyProtection="1"/>
    <xf numFmtId="0" fontId="2" fillId="2" borderId="1" xfId="0" applyFont="1" applyFill="1" applyBorder="1" applyAlignment="1" applyProtection="1">
      <alignment horizontal="left"/>
    </xf>
    <xf numFmtId="0" fontId="3" fillId="0" borderId="6" xfId="0" applyFont="1" applyBorder="1" applyAlignment="1" applyProtection="1">
      <alignment horizontal="left" wrapText="1"/>
    </xf>
    <xf numFmtId="166" fontId="5" fillId="0" borderId="16" xfId="1" applyNumberFormat="1" applyFont="1" applyBorder="1" applyAlignment="1" applyProtection="1">
      <alignment horizontal="right" wrapText="1"/>
    </xf>
    <xf numFmtId="0" fontId="3" fillId="0" borderId="7" xfId="0" applyFont="1" applyBorder="1" applyAlignment="1" applyProtection="1">
      <alignment horizontal="left" wrapText="1"/>
    </xf>
    <xf numFmtId="0" fontId="3" fillId="0" borderId="35" xfId="0" applyFont="1" applyBorder="1" applyAlignment="1" applyProtection="1">
      <alignment horizontal="left" wrapText="1"/>
    </xf>
    <xf numFmtId="166" fontId="5" fillId="0" borderId="39" xfId="1" applyNumberFormat="1" applyFont="1" applyBorder="1" applyAlignment="1" applyProtection="1">
      <alignment horizontal="right" wrapText="1"/>
    </xf>
    <xf numFmtId="166" fontId="5" fillId="0" borderId="42" xfId="1" applyNumberFormat="1" applyFont="1" applyBorder="1" applyAlignment="1" applyProtection="1">
      <alignment horizontal="right" wrapText="1"/>
    </xf>
    <xf numFmtId="0" fontId="2" fillId="3" borderId="5" xfId="0" applyFont="1" applyFill="1" applyBorder="1" applyAlignment="1" applyProtection="1">
      <alignment horizontal="center" vertical="center" wrapText="1"/>
    </xf>
    <xf numFmtId="0" fontId="2" fillId="3" borderId="31" xfId="0" applyFont="1" applyFill="1" applyBorder="1" applyAlignment="1" applyProtection="1">
      <alignment horizontal="center" vertical="center" wrapText="1"/>
    </xf>
    <xf numFmtId="166" fontId="6" fillId="3" borderId="32" xfId="1" applyNumberFormat="1" applyFont="1" applyFill="1" applyBorder="1" applyAlignment="1" applyProtection="1">
      <alignment horizontal="right" vertical="top" wrapText="1"/>
    </xf>
    <xf numFmtId="0" fontId="3" fillId="0" borderId="0" xfId="0" applyFont="1" applyBorder="1" applyAlignment="1" applyProtection="1">
      <alignment horizontal="justify" vertical="center" wrapText="1"/>
    </xf>
    <xf numFmtId="0" fontId="2" fillId="2" borderId="1" xfId="0" applyFont="1" applyFill="1" applyBorder="1" applyAlignment="1" applyProtection="1">
      <alignment horizontal="left" vertical="center"/>
    </xf>
    <xf numFmtId="0" fontId="2" fillId="0" borderId="0" xfId="0" applyFont="1" applyBorder="1" applyAlignment="1" applyProtection="1">
      <alignment horizontal="left" vertical="center" wrapText="1"/>
    </xf>
    <xf numFmtId="0" fontId="3" fillId="0" borderId="14" xfId="0" applyFont="1" applyBorder="1" applyAlignment="1" applyProtection="1"/>
    <xf numFmtId="0" fontId="2" fillId="4" borderId="4" xfId="0" applyFont="1" applyFill="1" applyBorder="1" applyAlignment="1" applyProtection="1">
      <alignment horizontal="center" vertical="center" wrapText="1"/>
    </xf>
    <xf numFmtId="0" fontId="3" fillId="0" borderId="4" xfId="0" applyFont="1" applyBorder="1" applyAlignment="1" applyProtection="1">
      <alignment horizontal="left" vertical="top" wrapText="1"/>
    </xf>
    <xf numFmtId="0" fontId="3" fillId="0" borderId="15" xfId="0" applyFont="1" applyBorder="1" applyAlignment="1" applyProtection="1">
      <alignment horizontal="left"/>
    </xf>
    <xf numFmtId="0" fontId="2" fillId="3" borderId="4" xfId="0" applyFont="1" applyFill="1" applyBorder="1" applyAlignment="1" applyProtection="1">
      <alignment horizontal="center" vertical="center" wrapText="1"/>
    </xf>
    <xf numFmtId="0" fontId="3" fillId="0" borderId="8" xfId="0" applyFont="1" applyBorder="1" applyAlignment="1" applyProtection="1">
      <alignment horizontal="justify" vertical="center" wrapText="1"/>
    </xf>
    <xf numFmtId="0" fontId="2" fillId="0" borderId="9"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4" borderId="1" xfId="0" applyFont="1" applyFill="1" applyBorder="1" applyAlignment="1" applyProtection="1">
      <alignment horizontal="center" vertical="center" wrapText="1"/>
    </xf>
    <xf numFmtId="0" fontId="3" fillId="0" borderId="1" xfId="0" applyFont="1" applyBorder="1" applyAlignment="1" applyProtection="1">
      <alignment horizontal="left" wrapText="1"/>
    </xf>
    <xf numFmtId="0" fontId="2" fillId="3" borderId="1" xfId="0" applyFont="1" applyFill="1" applyBorder="1" applyAlignment="1" applyProtection="1">
      <alignment horizontal="center" vertical="top" wrapText="1"/>
    </xf>
    <xf numFmtId="0" fontId="3" fillId="0" borderId="0" xfId="0" applyFont="1" applyBorder="1" applyAlignment="1" applyProtection="1">
      <alignment horizontal="left" vertical="center" wrapText="1"/>
    </xf>
    <xf numFmtId="0" fontId="5" fillId="0" borderId="0" xfId="0" applyFont="1" applyBorder="1" applyAlignment="1" applyProtection="1">
      <alignment horizontal="justify" vertical="center" wrapText="1"/>
    </xf>
    <xf numFmtId="0" fontId="2" fillId="0" borderId="40" xfId="0" applyFont="1" applyBorder="1" applyAlignment="1" applyProtection="1">
      <alignment horizontal="left" vertical="center"/>
    </xf>
    <xf numFmtId="0" fontId="2" fillId="0" borderId="34" xfId="0" applyFont="1" applyBorder="1" applyAlignment="1" applyProtection="1">
      <alignment horizontal="left" vertical="center"/>
    </xf>
    <xf numFmtId="0" fontId="2" fillId="3" borderId="4" xfId="0" applyFont="1" applyFill="1" applyBorder="1" applyAlignment="1" applyProtection="1">
      <alignment horizontal="center" vertical="top" wrapText="1"/>
    </xf>
    <xf numFmtId="0" fontId="2" fillId="3" borderId="6" xfId="0" applyFont="1" applyFill="1" applyBorder="1" applyAlignment="1" applyProtection="1">
      <alignment horizontal="center" vertical="top" wrapText="1"/>
    </xf>
    <xf numFmtId="0" fontId="3" fillId="0" borderId="5" xfId="0" applyFont="1" applyBorder="1" applyAlignment="1" applyProtection="1">
      <alignment horizontal="left" wrapText="1"/>
    </xf>
    <xf numFmtId="165" fontId="5" fillId="0" borderId="1" xfId="1" applyFont="1" applyBorder="1" applyAlignment="1" applyProtection="1">
      <alignment horizontal="right" vertical="center"/>
    </xf>
    <xf numFmtId="166" fontId="5" fillId="0" borderId="1" xfId="1" applyNumberFormat="1" applyFont="1" applyBorder="1" applyAlignment="1" applyProtection="1">
      <alignment horizontal="right" vertical="center"/>
    </xf>
    <xf numFmtId="0" fontId="5" fillId="0" borderId="5" xfId="0" applyFont="1" applyBorder="1" applyAlignment="1" applyProtection="1">
      <alignment horizontal="left" vertical="center" wrapText="1"/>
    </xf>
    <xf numFmtId="166" fontId="5" fillId="0" borderId="1" xfId="1" applyNumberFormat="1" applyFont="1" applyBorder="1" applyAlignment="1" applyProtection="1">
      <alignment horizontal="center" vertical="center"/>
    </xf>
    <xf numFmtId="0" fontId="5" fillId="0" borderId="4" xfId="0" applyFont="1" applyBorder="1" applyAlignment="1" applyProtection="1">
      <alignment horizontal="left" wrapText="1"/>
    </xf>
    <xf numFmtId="10" fontId="2" fillId="3" borderId="1" xfId="0" applyNumberFormat="1" applyFont="1" applyFill="1" applyBorder="1" applyAlignment="1" applyProtection="1">
      <alignment horizontal="center" vertical="top" wrapText="1"/>
    </xf>
    <xf numFmtId="166" fontId="2" fillId="3" borderId="1" xfId="0" applyNumberFormat="1" applyFont="1" applyFill="1" applyBorder="1" applyAlignment="1" applyProtection="1">
      <alignment horizontal="right" vertical="top" wrapText="1"/>
    </xf>
    <xf numFmtId="0" fontId="3" fillId="0" borderId="0" xfId="0" applyFont="1" applyBorder="1" applyAlignment="1" applyProtection="1">
      <alignment horizontal="center"/>
    </xf>
    <xf numFmtId="0" fontId="3" fillId="0" borderId="0" xfId="0" applyFont="1" applyBorder="1" applyAlignment="1" applyProtection="1">
      <alignment horizontal="center" vertical="center" wrapText="1"/>
    </xf>
    <xf numFmtId="0" fontId="2" fillId="3" borderId="39" xfId="0" applyFont="1" applyFill="1" applyBorder="1" applyAlignment="1" applyProtection="1">
      <alignment horizontal="center" vertical="top" wrapText="1"/>
    </xf>
    <xf numFmtId="0" fontId="2" fillId="3" borderId="40" xfId="0" applyFont="1" applyFill="1" applyBorder="1" applyAlignment="1" applyProtection="1">
      <alignment horizontal="center" vertical="top" wrapText="1"/>
    </xf>
    <xf numFmtId="0" fontId="2" fillId="3" borderId="34" xfId="0" applyFont="1" applyFill="1" applyBorder="1" applyAlignment="1" applyProtection="1">
      <alignment horizontal="center" vertical="top" wrapText="1"/>
    </xf>
    <xf numFmtId="0" fontId="3" fillId="0" borderId="39" xfId="0" applyFont="1" applyBorder="1" applyAlignment="1" applyProtection="1">
      <alignment horizontal="left" vertical="center" wrapText="1"/>
    </xf>
    <xf numFmtId="0" fontId="3" fillId="0" borderId="40" xfId="0" applyFont="1" applyBorder="1" applyAlignment="1" applyProtection="1">
      <alignment horizontal="left" vertical="center" wrapText="1"/>
    </xf>
    <xf numFmtId="0" fontId="3" fillId="0" borderId="34" xfId="0" applyFont="1" applyBorder="1" applyAlignment="1" applyProtection="1">
      <alignment horizontal="left" vertical="center" wrapText="1"/>
    </xf>
    <xf numFmtId="165" fontId="5" fillId="0" borderId="47" xfId="1" applyFont="1" applyBorder="1" applyAlignment="1" applyProtection="1">
      <alignment horizontal="right" vertical="center"/>
    </xf>
    <xf numFmtId="165" fontId="5" fillId="0" borderId="42" xfId="1" applyFont="1" applyBorder="1" applyAlignment="1" applyProtection="1">
      <alignment horizontal="right" vertical="center"/>
    </xf>
    <xf numFmtId="0" fontId="3" fillId="0" borderId="28" xfId="0" applyFont="1" applyBorder="1" applyAlignment="1" applyProtection="1">
      <alignment horizontal="left" vertical="center" wrapText="1"/>
    </xf>
    <xf numFmtId="0" fontId="3" fillId="0" borderId="52" xfId="0" applyFont="1" applyBorder="1" applyAlignment="1" applyProtection="1">
      <alignment horizontal="left" vertical="center" wrapText="1"/>
    </xf>
    <xf numFmtId="0" fontId="3" fillId="0" borderId="23" xfId="0" applyFont="1" applyBorder="1" applyAlignment="1" applyProtection="1">
      <alignment horizontal="left" vertical="center" wrapText="1"/>
    </xf>
    <xf numFmtId="165" fontId="5" fillId="0" borderId="41" xfId="1" applyFont="1" applyBorder="1" applyAlignment="1" applyProtection="1">
      <alignment horizontal="right" vertical="center"/>
    </xf>
    <xf numFmtId="165" fontId="5" fillId="0" borderId="36" xfId="1" applyFont="1" applyBorder="1" applyAlignment="1" applyProtection="1">
      <alignment horizontal="right" vertical="center"/>
    </xf>
    <xf numFmtId="10" fontId="2" fillId="3" borderId="21" xfId="0" applyNumberFormat="1" applyFont="1" applyFill="1" applyBorder="1" applyAlignment="1" applyProtection="1">
      <alignment horizontal="center" vertical="top" wrapText="1"/>
    </xf>
    <xf numFmtId="0" fontId="5" fillId="0" borderId="0" xfId="0" applyFont="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166" fontId="5" fillId="0" borderId="1" xfId="1" applyNumberFormat="1" applyFont="1" applyBorder="1" applyAlignment="1" applyProtection="1">
      <alignment horizontal="right" vertical="top" wrapText="1"/>
    </xf>
    <xf numFmtId="166" fontId="6" fillId="3" borderId="1" xfId="1" applyNumberFormat="1" applyFont="1" applyFill="1" applyBorder="1" applyAlignment="1" applyProtection="1">
      <alignment horizontal="right" vertical="top" wrapText="1"/>
    </xf>
    <xf numFmtId="0" fontId="2" fillId="4" borderId="15" xfId="0" applyFont="1" applyFill="1" applyBorder="1" applyAlignment="1" applyProtection="1">
      <alignment horizontal="center" vertical="center" wrapText="1"/>
    </xf>
    <xf numFmtId="0" fontId="3" fillId="0" borderId="15" xfId="0" applyFont="1" applyBorder="1" applyAlignment="1" applyProtection="1">
      <alignment horizontal="left" vertical="center" wrapText="1"/>
    </xf>
    <xf numFmtId="0" fontId="2" fillId="3" borderId="15" xfId="0" applyFont="1" applyFill="1" applyBorder="1" applyAlignment="1" applyProtection="1">
      <alignment horizontal="center" vertical="top" wrapText="1"/>
    </xf>
    <xf numFmtId="0" fontId="3" fillId="0" borderId="0" xfId="0" applyFont="1" applyBorder="1" applyAlignment="1" applyProtection="1">
      <alignment vertical="top" wrapText="1"/>
    </xf>
    <xf numFmtId="0" fontId="3" fillId="0" borderId="0" xfId="0" applyFont="1" applyBorder="1" applyAlignment="1" applyProtection="1">
      <alignment horizontal="left" vertical="top" wrapText="1"/>
    </xf>
    <xf numFmtId="0" fontId="2" fillId="0" borderId="0" xfId="0" applyFont="1" applyBorder="1" applyAlignment="1" applyProtection="1">
      <alignment horizontal="left" vertical="center"/>
    </xf>
    <xf numFmtId="0" fontId="3" fillId="0" borderId="4" xfId="0" applyFont="1" applyBorder="1" applyAlignment="1" applyProtection="1">
      <alignment horizontal="left" vertical="center" wrapText="1"/>
    </xf>
    <xf numFmtId="0" fontId="3" fillId="0" borderId="4" xfId="0" applyFont="1" applyBorder="1" applyAlignment="1" applyProtection="1">
      <alignment vertical="top" wrapText="1"/>
    </xf>
    <xf numFmtId="0" fontId="3" fillId="0" borderId="17" xfId="0" applyFont="1" applyBorder="1" applyAlignment="1" applyProtection="1"/>
    <xf numFmtId="0" fontId="2" fillId="2" borderId="4" xfId="0" applyFont="1" applyFill="1" applyBorder="1" applyAlignment="1" applyProtection="1">
      <alignment horizontal="center" vertical="center"/>
    </xf>
    <xf numFmtId="166" fontId="5" fillId="0" borderId="4" xfId="1" applyNumberFormat="1" applyBorder="1" applyAlignment="1" applyProtection="1">
      <alignment horizontal="right" vertical="center" wrapText="1"/>
    </xf>
    <xf numFmtId="166" fontId="6" fillId="3" borderId="4" xfId="1" applyNumberFormat="1" applyFont="1" applyFill="1" applyBorder="1" applyAlignment="1" applyProtection="1">
      <alignment horizontal="right" vertical="center" wrapText="1"/>
    </xf>
    <xf numFmtId="0" fontId="2" fillId="2" borderId="1" xfId="0" applyFont="1" applyFill="1" applyBorder="1" applyAlignment="1" applyProtection="1"/>
    <xf numFmtId="0" fontId="2" fillId="3" borderId="18" xfId="0" applyFont="1" applyFill="1" applyBorder="1" applyAlignment="1" applyProtection="1">
      <alignment horizontal="center" vertical="center" wrapText="1"/>
    </xf>
    <xf numFmtId="0" fontId="3" fillId="0" borderId="20" xfId="0" applyFont="1" applyBorder="1" applyAlignment="1" applyProtection="1">
      <alignment horizontal="left" vertical="center" wrapText="1"/>
    </xf>
    <xf numFmtId="0" fontId="2" fillId="3" borderId="25" xfId="0" applyFont="1" applyFill="1" applyBorder="1" applyAlignment="1" applyProtection="1">
      <alignment horizontal="center" vertical="top" wrapText="1"/>
    </xf>
    <xf numFmtId="0" fontId="3" fillId="0" borderId="0" xfId="0" applyFont="1" applyBorder="1" applyAlignment="1" applyProtection="1">
      <alignment horizontal="left" wrapText="1"/>
    </xf>
    <xf numFmtId="166" fontId="5" fillId="0" borderId="1" xfId="1" applyNumberFormat="1" applyFont="1" applyBorder="1" applyAlignment="1" applyProtection="1">
      <alignment horizontal="right" vertical="center" wrapText="1"/>
    </xf>
    <xf numFmtId="166" fontId="6" fillId="0" borderId="1" xfId="1" applyNumberFormat="1" applyFont="1" applyBorder="1" applyAlignment="1" applyProtection="1">
      <alignment horizontal="right" vertical="center" wrapText="1"/>
    </xf>
    <xf numFmtId="166" fontId="6" fillId="3" borderId="7" xfId="1" applyNumberFormat="1" applyFont="1" applyFill="1" applyBorder="1" applyAlignment="1" applyProtection="1">
      <alignment horizontal="right" vertical="center" wrapText="1"/>
    </xf>
    <xf numFmtId="0" fontId="2" fillId="3" borderId="6" xfId="0" applyFont="1" applyFill="1" applyBorder="1" applyAlignment="1" applyProtection="1">
      <alignment horizontal="center" vertical="center" wrapText="1"/>
    </xf>
    <xf numFmtId="0" fontId="3" fillId="0" borderId="1" xfId="0" applyFont="1" applyBorder="1" applyAlignment="1" applyProtection="1">
      <alignment horizontal="left" vertical="center"/>
    </xf>
    <xf numFmtId="165" fontId="5" fillId="0" borderId="13" xfId="1" applyFont="1" applyBorder="1" applyAlignment="1" applyProtection="1">
      <alignment horizontal="right" vertical="center" wrapText="1"/>
    </xf>
    <xf numFmtId="165" fontId="6" fillId="0" borderId="13" xfId="1" applyFont="1" applyBorder="1" applyAlignment="1" applyProtection="1">
      <alignment horizontal="right" vertical="center" wrapText="1"/>
    </xf>
    <xf numFmtId="0" fontId="3" fillId="0" borderId="0" xfId="0" applyFont="1" applyBorder="1" applyAlignment="1" applyProtection="1">
      <alignment horizontal="left" vertical="center"/>
    </xf>
    <xf numFmtId="0" fontId="2" fillId="3" borderId="2" xfId="0" applyFont="1" applyFill="1" applyBorder="1" applyAlignment="1" applyProtection="1">
      <alignment horizontal="center" vertical="center" wrapText="1"/>
    </xf>
    <xf numFmtId="0" fontId="3" fillId="0" borderId="39" xfId="0" applyFont="1" applyBorder="1" applyAlignment="1" applyProtection="1">
      <alignment horizontal="left" wrapText="1"/>
    </xf>
    <xf numFmtId="0" fontId="3" fillId="0" borderId="40" xfId="0" applyFont="1" applyBorder="1" applyAlignment="1" applyProtection="1">
      <alignment horizontal="left" wrapText="1"/>
    </xf>
    <xf numFmtId="0" fontId="3" fillId="0" borderId="42" xfId="0" applyFont="1" applyBorder="1" applyAlignment="1" applyProtection="1">
      <alignment horizontal="left" wrapText="1"/>
    </xf>
    <xf numFmtId="166" fontId="5" fillId="0" borderId="34" xfId="1" applyNumberFormat="1" applyFont="1" applyBorder="1" applyAlignment="1" applyProtection="1">
      <alignment horizontal="right" wrapText="1"/>
    </xf>
    <xf numFmtId="0" fontId="3" fillId="0" borderId="43" xfId="0" applyFont="1" applyBorder="1" applyAlignment="1" applyProtection="1">
      <alignment horizontal="left" wrapText="1"/>
    </xf>
    <xf numFmtId="0" fontId="3" fillId="0" borderId="44" xfId="0" applyFont="1" applyBorder="1" applyAlignment="1" applyProtection="1">
      <alignment horizontal="left" wrapText="1"/>
    </xf>
    <xf numFmtId="0" fontId="3" fillId="0" borderId="45" xfId="0" applyFont="1" applyBorder="1" applyAlignment="1" applyProtection="1">
      <alignment horizontal="left" wrapText="1"/>
    </xf>
    <xf numFmtId="0" fontId="2" fillId="3" borderId="35" xfId="0" applyFont="1" applyFill="1" applyBorder="1" applyAlignment="1" applyProtection="1">
      <alignment horizontal="center" vertical="center" wrapText="1"/>
    </xf>
    <xf numFmtId="166" fontId="6" fillId="3" borderId="46" xfId="1" applyNumberFormat="1" applyFont="1" applyFill="1" applyBorder="1" applyAlignment="1" applyProtection="1">
      <alignment horizontal="right" vertical="top" wrapText="1"/>
    </xf>
    <xf numFmtId="165" fontId="5" fillId="0" borderId="39" xfId="1" applyFont="1" applyBorder="1" applyAlignment="1" applyProtection="1">
      <alignment horizontal="center" wrapText="1"/>
    </xf>
    <xf numFmtId="165" fontId="5" fillId="0" borderId="34" xfId="1" applyFont="1" applyBorder="1" applyAlignment="1" applyProtection="1">
      <alignment horizontal="center" wrapText="1"/>
    </xf>
    <xf numFmtId="0" fontId="3" fillId="0" borderId="41" xfId="0" applyFont="1" applyBorder="1" applyAlignment="1" applyProtection="1">
      <alignment horizontal="left" wrapText="1"/>
    </xf>
    <xf numFmtId="0" fontId="3" fillId="0" borderId="33" xfId="0" applyFont="1" applyBorder="1" applyAlignment="1" applyProtection="1">
      <alignment horizontal="left" wrapText="1"/>
    </xf>
    <xf numFmtId="0" fontId="3" fillId="0" borderId="36" xfId="0" applyFont="1" applyBorder="1" applyAlignment="1" applyProtection="1">
      <alignment horizontal="left" wrapText="1"/>
    </xf>
    <xf numFmtId="165" fontId="5" fillId="0" borderId="38" xfId="1" applyFont="1" applyBorder="1" applyAlignment="1" applyProtection="1">
      <alignment horizontal="center" wrapText="1"/>
    </xf>
    <xf numFmtId="165" fontId="5" fillId="0" borderId="37" xfId="1" applyFont="1" applyBorder="1" applyAlignment="1" applyProtection="1">
      <alignment horizontal="center" wrapText="1"/>
    </xf>
    <xf numFmtId="165" fontId="5" fillId="0" borderId="39" xfId="1" applyFont="1" applyBorder="1" applyAlignment="1" applyProtection="1">
      <alignment horizontal="right" vertical="center"/>
    </xf>
    <xf numFmtId="165" fontId="5" fillId="0" borderId="34" xfId="1" applyFont="1" applyBorder="1" applyAlignment="1" applyProtection="1">
      <alignment horizontal="right" vertical="center"/>
    </xf>
    <xf numFmtId="0" fontId="2" fillId="3" borderId="47" xfId="0" applyFont="1" applyFill="1" applyBorder="1" applyAlignment="1" applyProtection="1">
      <alignment horizontal="center" vertical="top" wrapText="1"/>
    </xf>
    <xf numFmtId="0" fontId="3" fillId="0" borderId="41" xfId="0" applyFont="1" applyBorder="1" applyAlignment="1" applyProtection="1">
      <alignment horizontal="left" vertical="center" wrapText="1"/>
    </xf>
    <xf numFmtId="0" fontId="3" fillId="0" borderId="33" xfId="0" applyFont="1" applyBorder="1" applyAlignment="1" applyProtection="1">
      <alignment horizontal="left" vertical="center" wrapText="1"/>
    </xf>
    <xf numFmtId="0" fontId="3" fillId="0" borderId="53" xfId="0" applyFont="1" applyBorder="1" applyAlignment="1" applyProtection="1">
      <alignment horizontal="left" vertical="center" wrapText="1"/>
    </xf>
    <xf numFmtId="165" fontId="5" fillId="0" borderId="48" xfId="1" applyFont="1" applyBorder="1" applyAlignment="1" applyProtection="1">
      <alignment horizontal="right" vertical="center"/>
    </xf>
    <xf numFmtId="165" fontId="5" fillId="0" borderId="37" xfId="1" applyFont="1" applyBorder="1" applyAlignment="1" applyProtection="1">
      <alignment horizontal="right" vertical="center"/>
    </xf>
    <xf numFmtId="0" fontId="2" fillId="4" borderId="5" xfId="0" applyFont="1" applyFill="1" applyBorder="1" applyAlignment="1" applyProtection="1">
      <alignment horizontal="center" vertical="center" wrapText="1"/>
    </xf>
    <xf numFmtId="0" fontId="10" fillId="2" borderId="27" xfId="0" applyFont="1" applyFill="1" applyBorder="1" applyAlignment="1" applyProtection="1">
      <alignment horizontal="center"/>
    </xf>
    <xf numFmtId="0" fontId="0" fillId="0" borderId="0" xfId="0" applyFont="1" applyBorder="1" applyAlignment="1" applyProtection="1"/>
    <xf numFmtId="0" fontId="2" fillId="7" borderId="0" xfId="0" applyFont="1" applyFill="1" applyBorder="1" applyAlignment="1" applyProtection="1">
      <alignment horizontal="center"/>
    </xf>
    <xf numFmtId="0" fontId="2" fillId="8" borderId="0" xfId="0" applyFont="1" applyFill="1" applyBorder="1" applyAlignment="1" applyProtection="1">
      <alignment horizontal="center"/>
    </xf>
    <xf numFmtId="0" fontId="2" fillId="9" borderId="12" xfId="0" applyFont="1" applyFill="1" applyBorder="1" applyAlignment="1" applyProtection="1">
      <alignment horizontal="center"/>
    </xf>
    <xf numFmtId="0" fontId="3" fillId="0" borderId="12" xfId="0" applyFont="1" applyBorder="1" applyAlignment="1" applyProtection="1">
      <alignment horizontal="center"/>
    </xf>
    <xf numFmtId="0" fontId="12" fillId="7" borderId="12" xfId="0" applyFont="1" applyFill="1" applyBorder="1" applyAlignment="1" applyProtection="1">
      <alignment horizontal="center"/>
    </xf>
    <xf numFmtId="0" fontId="12" fillId="10" borderId="12" xfId="0" applyFont="1" applyFill="1" applyBorder="1" applyAlignment="1" applyProtection="1">
      <alignment horizontal="center"/>
    </xf>
    <xf numFmtId="0" fontId="2" fillId="10" borderId="12" xfId="0" applyFont="1" applyFill="1" applyBorder="1" applyAlignment="1" applyProtection="1">
      <alignment horizontal="center"/>
    </xf>
    <xf numFmtId="0" fontId="12" fillId="10" borderId="29" xfId="0" applyFont="1" applyFill="1" applyBorder="1" applyAlignment="1" applyProtection="1">
      <alignment horizontal="center"/>
    </xf>
    <xf numFmtId="0" fontId="12" fillId="13" borderId="12" xfId="0" applyFont="1" applyFill="1" applyBorder="1" applyAlignment="1" applyProtection="1">
      <alignment horizontal="center"/>
    </xf>
    <xf numFmtId="0" fontId="2" fillId="13" borderId="12" xfId="0" applyFont="1" applyFill="1" applyBorder="1" applyAlignment="1" applyProtection="1">
      <alignment horizontal="center"/>
    </xf>
    <xf numFmtId="0" fontId="18" fillId="11" borderId="0" xfId="0" applyFont="1" applyFill="1" applyBorder="1" applyAlignment="1" applyProtection="1">
      <alignment horizontal="left" vertical="center" wrapText="1"/>
    </xf>
    <xf numFmtId="0" fontId="16" fillId="10" borderId="12" xfId="0" applyFont="1" applyFill="1" applyBorder="1" applyAlignment="1" applyProtection="1">
      <alignment horizontal="center"/>
    </xf>
    <xf numFmtId="0" fontId="16" fillId="7" borderId="12" xfId="0" applyFont="1" applyFill="1" applyBorder="1" applyAlignment="1" applyProtection="1">
      <alignment horizontal="center"/>
    </xf>
    <xf numFmtId="0" fontId="5" fillId="11" borderId="0" xfId="0" applyFont="1" applyFill="1" applyBorder="1" applyAlignment="1" applyProtection="1">
      <alignment horizontal="left" vertical="center" wrapText="1"/>
    </xf>
    <xf numFmtId="0" fontId="2" fillId="12" borderId="0" xfId="0" applyFont="1" applyFill="1" applyBorder="1" applyAlignment="1" applyProtection="1">
      <alignment horizontal="left" wrapText="1"/>
    </xf>
  </cellXfs>
  <cellStyles count="4">
    <cellStyle name="Moeda" xfId="1" builtinId="4"/>
    <cellStyle name="Normal" xfId="0" builtinId="0"/>
    <cellStyle name="Normal 2" xfId="3" xr:uid="{00000000-0005-0000-0000-000006000000}"/>
    <cellStyle name="Porcentagem"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BDD7EE"/>
      <rgbColor rgb="FFCCFFCC"/>
      <rgbColor rgb="FFFFFF99"/>
      <rgbColor rgb="FF99CCFF"/>
      <rgbColor rgb="FFFF99CC"/>
      <rgbColor rgb="FFCC99FF"/>
      <rgbColor rgb="FFFFCC99"/>
      <rgbColor rgb="FF3366FF"/>
      <rgbColor rgb="FF66FF99"/>
      <rgbColor rgb="FF99CC00"/>
      <rgbColor rgb="FFFFCC00"/>
      <rgbColor rgb="FFFF9933"/>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O266"/>
  <sheetViews>
    <sheetView topLeftCell="A187" zoomScaleNormal="100" workbookViewId="0">
      <selection activeCell="F200" sqref="F200:G203"/>
    </sheetView>
  </sheetViews>
  <sheetFormatPr defaultColWidth="8.59765625" defaultRowHeight="13.8"/>
  <cols>
    <col min="1" max="1" width="11.09765625" style="1" customWidth="1"/>
    <col min="2" max="2" width="11.69921875" style="1" customWidth="1"/>
    <col min="3" max="3" width="12.796875" style="1" customWidth="1"/>
    <col min="4" max="4" width="11.59765625" style="1" customWidth="1"/>
    <col min="5" max="5" width="12.59765625" style="1" customWidth="1"/>
    <col min="6" max="6" width="16.3984375" style="1" customWidth="1"/>
    <col min="7" max="7" width="16.296875" style="1" customWidth="1"/>
    <col min="8" max="57" width="10.5" style="1" customWidth="1"/>
    <col min="58" max="249" width="10" style="2" customWidth="1"/>
  </cols>
  <sheetData>
    <row r="1" spans="1:7">
      <c r="A1" s="161" t="s">
        <v>0</v>
      </c>
      <c r="B1" s="161"/>
      <c r="C1" s="161"/>
      <c r="D1" s="161"/>
      <c r="E1" s="161"/>
      <c r="F1" s="161"/>
      <c r="G1" s="161"/>
    </row>
    <row r="2" spans="1:7">
      <c r="A2" s="161"/>
      <c r="B2" s="161"/>
      <c r="C2" s="161"/>
      <c r="D2" s="161"/>
      <c r="E2" s="161"/>
      <c r="F2" s="161"/>
      <c r="G2" s="161"/>
    </row>
    <row r="3" spans="1:7">
      <c r="A3" s="162"/>
      <c r="B3" s="162"/>
      <c r="C3" s="162"/>
      <c r="D3" s="162"/>
      <c r="E3" s="162"/>
      <c r="F3" s="162"/>
      <c r="G3" s="162"/>
    </row>
    <row r="4" spans="1:7">
      <c r="A4" s="161" t="s">
        <v>1</v>
      </c>
      <c r="B4" s="161"/>
      <c r="C4" s="161"/>
      <c r="D4" s="161"/>
      <c r="E4" s="161"/>
      <c r="F4" s="161"/>
      <c r="G4" s="161"/>
    </row>
    <row r="5" spans="1:7">
      <c r="A5" s="163"/>
      <c r="B5" s="163"/>
      <c r="C5" s="163"/>
      <c r="D5" s="163"/>
      <c r="E5" s="163"/>
      <c r="F5" s="163"/>
      <c r="G5" s="163"/>
    </row>
    <row r="6" spans="1:7" ht="13.5" customHeight="1">
      <c r="A6" s="164" t="s">
        <v>2</v>
      </c>
      <c r="B6" s="164"/>
      <c r="C6" s="164"/>
      <c r="D6" s="164"/>
      <c r="E6" s="164"/>
      <c r="F6" s="164"/>
      <c r="G6" s="164"/>
    </row>
    <row r="7" spans="1:7" ht="13.5" customHeight="1">
      <c r="A7" s="165" t="s">
        <v>3</v>
      </c>
      <c r="B7" s="165"/>
      <c r="C7" s="165"/>
      <c r="D7" s="165"/>
      <c r="E7" s="165"/>
      <c r="F7" s="165"/>
      <c r="G7" s="165"/>
    </row>
    <row r="8" spans="1:7" ht="13.5" customHeight="1">
      <c r="A8" s="166" t="s">
        <v>4</v>
      </c>
      <c r="B8" s="166"/>
      <c r="C8" s="166"/>
      <c r="D8" s="166"/>
      <c r="E8" s="166"/>
      <c r="F8" s="5"/>
      <c r="G8" s="5"/>
    </row>
    <row r="9" spans="1:7">
      <c r="A9" s="6"/>
      <c r="B9" s="6"/>
      <c r="C9" s="6"/>
      <c r="D9" s="6"/>
      <c r="E9" s="6"/>
      <c r="F9" s="5"/>
      <c r="G9" s="5"/>
    </row>
    <row r="10" spans="1:7">
      <c r="A10" s="161" t="s">
        <v>5</v>
      </c>
      <c r="B10" s="161"/>
      <c r="C10" s="161"/>
      <c r="D10" s="161"/>
      <c r="E10" s="161"/>
      <c r="F10" s="161"/>
      <c r="G10" s="161"/>
    </row>
    <row r="11" spans="1:7">
      <c r="A11" s="7"/>
      <c r="B11" s="7"/>
      <c r="C11" s="7"/>
      <c r="D11" s="7"/>
      <c r="E11" s="7"/>
      <c r="F11" s="7"/>
      <c r="G11" s="7"/>
    </row>
    <row r="12" spans="1:7" ht="13.5" customHeight="1">
      <c r="A12" s="8" t="s">
        <v>6</v>
      </c>
      <c r="B12" s="167" t="s">
        <v>7</v>
      </c>
      <c r="C12" s="167"/>
      <c r="D12" s="167"/>
      <c r="E12" s="167"/>
      <c r="F12" s="168" t="s">
        <v>8</v>
      </c>
      <c r="G12" s="168"/>
    </row>
    <row r="13" spans="1:7" ht="15.75" customHeight="1">
      <c r="A13" s="8" t="s">
        <v>9</v>
      </c>
      <c r="B13" s="167" t="s">
        <v>10</v>
      </c>
      <c r="C13" s="167"/>
      <c r="D13" s="167"/>
      <c r="E13" s="167"/>
      <c r="F13" s="169" t="s">
        <v>11</v>
      </c>
      <c r="G13" s="169"/>
    </row>
    <row r="14" spans="1:7" ht="27.75" customHeight="1">
      <c r="A14" s="8" t="s">
        <v>12</v>
      </c>
      <c r="B14" s="167" t="s">
        <v>13</v>
      </c>
      <c r="C14" s="167"/>
      <c r="D14" s="167"/>
      <c r="E14" s="167"/>
      <c r="F14" s="170" t="s">
        <v>274</v>
      </c>
      <c r="G14" s="170"/>
    </row>
    <row r="15" spans="1:7" ht="13.5" customHeight="1">
      <c r="A15" s="8" t="s">
        <v>14</v>
      </c>
      <c r="B15" s="171" t="s">
        <v>15</v>
      </c>
      <c r="C15" s="171"/>
      <c r="D15" s="171"/>
      <c r="E15" s="171"/>
      <c r="F15" s="172">
        <v>12</v>
      </c>
      <c r="G15" s="172"/>
    </row>
    <row r="16" spans="1:7">
      <c r="A16" s="161" t="s">
        <v>16</v>
      </c>
      <c r="B16" s="161"/>
      <c r="C16" s="161"/>
      <c r="D16" s="161"/>
      <c r="E16" s="161"/>
      <c r="F16" s="161"/>
      <c r="G16" s="161"/>
    </row>
    <row r="17" spans="1:7">
      <c r="A17" s="161"/>
      <c r="B17" s="161"/>
      <c r="C17" s="161"/>
      <c r="D17" s="161"/>
      <c r="E17" s="161"/>
      <c r="F17" s="161"/>
      <c r="G17" s="161"/>
    </row>
    <row r="18" spans="1:7">
      <c r="A18" s="161"/>
      <c r="B18" s="161"/>
      <c r="C18" s="161"/>
      <c r="D18" s="161"/>
      <c r="E18" s="161"/>
      <c r="F18" s="161"/>
      <c r="G18" s="161"/>
    </row>
    <row r="19" spans="1:7" ht="25.5" customHeight="1">
      <c r="A19" s="9" t="s">
        <v>17</v>
      </c>
      <c r="B19" s="173" t="s">
        <v>18</v>
      </c>
      <c r="C19" s="173"/>
      <c r="D19" s="173"/>
      <c r="E19" s="173"/>
      <c r="F19" s="173" t="s">
        <v>19</v>
      </c>
      <c r="G19" s="173"/>
    </row>
    <row r="20" spans="1:7" ht="23.25" customHeight="1">
      <c r="A20" s="8" t="s">
        <v>20</v>
      </c>
      <c r="B20" s="174" t="s">
        <v>21</v>
      </c>
      <c r="C20" s="174"/>
      <c r="D20" s="174"/>
      <c r="E20" s="174"/>
      <c r="F20" s="174" t="s">
        <v>22</v>
      </c>
      <c r="G20" s="174"/>
    </row>
    <row r="21" spans="1:7">
      <c r="A21" s="175"/>
      <c r="B21" s="175"/>
      <c r="C21" s="175"/>
      <c r="D21" s="175"/>
      <c r="E21" s="175"/>
      <c r="F21" s="175"/>
      <c r="G21" s="175"/>
    </row>
    <row r="22" spans="1:7" ht="13.5" customHeight="1">
      <c r="A22" s="176" t="s">
        <v>23</v>
      </c>
      <c r="B22" s="176"/>
      <c r="C22" s="176"/>
      <c r="D22" s="176"/>
      <c r="E22" s="176"/>
      <c r="F22" s="176"/>
      <c r="G22" s="176"/>
    </row>
    <row r="23" spans="1:7">
      <c r="A23" s="176"/>
      <c r="B23" s="176"/>
      <c r="C23" s="176"/>
      <c r="D23" s="176"/>
      <c r="E23" s="176"/>
      <c r="F23" s="176"/>
      <c r="G23" s="176"/>
    </row>
    <row r="24" spans="1:7" ht="14.25" customHeight="1">
      <c r="A24" s="176" t="s">
        <v>24</v>
      </c>
      <c r="B24" s="176"/>
      <c r="C24" s="176"/>
      <c r="D24" s="176"/>
      <c r="E24" s="176"/>
      <c r="F24" s="176"/>
      <c r="G24" s="176"/>
    </row>
    <row r="25" spans="1:7">
      <c r="A25" s="176"/>
      <c r="B25" s="176"/>
      <c r="C25" s="176"/>
      <c r="D25" s="176"/>
      <c r="E25" s="176"/>
      <c r="F25" s="176"/>
      <c r="G25" s="176"/>
    </row>
    <row r="26" spans="1:7" ht="26.25" customHeight="1">
      <c r="A26" s="177" t="s">
        <v>279</v>
      </c>
      <c r="B26" s="177"/>
      <c r="C26" s="177"/>
      <c r="D26" s="177"/>
      <c r="E26" s="177"/>
      <c r="F26" s="177"/>
      <c r="G26" s="177"/>
    </row>
    <row r="27" spans="1:7">
      <c r="A27" s="11"/>
      <c r="B27" s="11"/>
      <c r="C27" s="11"/>
      <c r="D27" s="11"/>
      <c r="E27" s="11"/>
      <c r="F27" s="11"/>
      <c r="G27" s="11"/>
    </row>
    <row r="28" spans="1:7" ht="14.25" customHeight="1">
      <c r="A28" s="178" t="s">
        <v>25</v>
      </c>
      <c r="B28" s="178"/>
      <c r="C28" s="178"/>
      <c r="D28" s="178"/>
      <c r="E28" s="178"/>
      <c r="F28" s="178"/>
      <c r="G28" s="178"/>
    </row>
    <row r="29" spans="1:7">
      <c r="A29" s="12"/>
      <c r="B29" s="11"/>
      <c r="C29" s="13"/>
      <c r="D29" s="11"/>
      <c r="E29" s="11"/>
      <c r="F29" s="11"/>
      <c r="G29" s="11"/>
    </row>
    <row r="30" spans="1:7">
      <c r="A30" s="179" t="s">
        <v>26</v>
      </c>
      <c r="B30" s="179"/>
      <c r="C30" s="179"/>
      <c r="D30" s="179"/>
      <c r="E30" s="179"/>
      <c r="F30" s="179"/>
      <c r="G30" s="179"/>
    </row>
    <row r="31" spans="1:7">
      <c r="A31" s="180" t="s">
        <v>27</v>
      </c>
      <c r="B31" s="180"/>
      <c r="C31" s="180"/>
      <c r="D31" s="180"/>
      <c r="E31" s="180"/>
      <c r="F31" s="180"/>
      <c r="G31" s="180"/>
    </row>
    <row r="32" spans="1:7">
      <c r="A32" s="14"/>
      <c r="B32" s="15"/>
      <c r="C32" s="15"/>
      <c r="D32" s="15"/>
      <c r="E32" s="15"/>
      <c r="F32" s="15"/>
      <c r="G32" s="15"/>
    </row>
    <row r="33" spans="1:7" ht="13.5" customHeight="1">
      <c r="A33" s="181" t="s">
        <v>28</v>
      </c>
      <c r="B33" s="181"/>
      <c r="C33" s="181"/>
      <c r="D33" s="181"/>
      <c r="E33" s="181"/>
      <c r="F33" s="181"/>
      <c r="G33" s="181"/>
    </row>
    <row r="34" spans="1:7" ht="14.25" customHeight="1">
      <c r="A34" s="16">
        <v>1</v>
      </c>
      <c r="B34" s="182" t="s">
        <v>29</v>
      </c>
      <c r="C34" s="182"/>
      <c r="D34" s="182"/>
      <c r="E34" s="182"/>
      <c r="F34" s="183" t="str">
        <f>B20</f>
        <v>Posto 12X36 h DIURNO MOTORIZADO</v>
      </c>
      <c r="G34" s="183"/>
    </row>
    <row r="35" spans="1:7" ht="13.5" customHeight="1">
      <c r="A35" s="16">
        <v>2</v>
      </c>
      <c r="B35" s="182" t="s">
        <v>30</v>
      </c>
      <c r="C35" s="182"/>
      <c r="D35" s="182"/>
      <c r="E35" s="182"/>
      <c r="F35" s="184" t="s">
        <v>31</v>
      </c>
      <c r="G35" s="184"/>
    </row>
    <row r="36" spans="1:7" ht="13.5" customHeight="1">
      <c r="A36" s="16">
        <v>3</v>
      </c>
      <c r="B36" s="182" t="s">
        <v>32</v>
      </c>
      <c r="C36" s="182"/>
      <c r="D36" s="182"/>
      <c r="E36" s="182"/>
      <c r="F36" s="185">
        <v>1699.46</v>
      </c>
      <c r="G36" s="185"/>
    </row>
    <row r="37" spans="1:7" ht="13.5" customHeight="1">
      <c r="A37" s="16">
        <v>4</v>
      </c>
      <c r="B37" s="182" t="s">
        <v>33</v>
      </c>
      <c r="C37" s="182"/>
      <c r="D37" s="182"/>
      <c r="E37" s="182"/>
      <c r="F37" s="186">
        <v>45658</v>
      </c>
      <c r="G37" s="186"/>
    </row>
    <row r="38" spans="1:7">
      <c r="A38" s="18"/>
      <c r="B38" s="19"/>
      <c r="C38" s="19"/>
      <c r="D38" s="19"/>
      <c r="E38" s="19"/>
      <c r="F38" s="20"/>
      <c r="G38" s="20"/>
    </row>
    <row r="39" spans="1:7">
      <c r="A39" s="187" t="s">
        <v>34</v>
      </c>
      <c r="B39" s="187"/>
      <c r="C39" s="187"/>
      <c r="D39" s="187"/>
      <c r="E39" s="187"/>
      <c r="F39" s="187"/>
      <c r="G39" s="187"/>
    </row>
    <row r="40" spans="1:7">
      <c r="A40" s="187"/>
      <c r="B40" s="187"/>
      <c r="C40" s="187"/>
      <c r="D40" s="187"/>
      <c r="E40" s="187"/>
      <c r="F40" s="187"/>
      <c r="G40" s="187"/>
    </row>
    <row r="41" spans="1:7" ht="13.5" customHeight="1">
      <c r="A41" s="188" t="s">
        <v>35</v>
      </c>
      <c r="B41" s="188"/>
      <c r="C41" s="188"/>
      <c r="D41" s="188"/>
      <c r="E41" s="188"/>
      <c r="F41" s="188"/>
      <c r="G41" s="188"/>
    </row>
    <row r="42" spans="1:7">
      <c r="A42" s="189"/>
      <c r="B42" s="189"/>
      <c r="C42" s="189"/>
      <c r="D42" s="189"/>
      <c r="E42" s="189"/>
      <c r="F42" s="189"/>
      <c r="G42" s="189"/>
    </row>
    <row r="43" spans="1:7">
      <c r="A43" s="190" t="s">
        <v>36</v>
      </c>
      <c r="B43" s="190"/>
      <c r="C43" s="190"/>
      <c r="D43" s="190"/>
      <c r="E43" s="190"/>
      <c r="F43" s="190"/>
      <c r="G43" s="190"/>
    </row>
    <row r="44" spans="1:7" ht="13.5" customHeight="1">
      <c r="A44" s="9">
        <v>1</v>
      </c>
      <c r="B44" s="173" t="s">
        <v>37</v>
      </c>
      <c r="C44" s="173"/>
      <c r="D44" s="173"/>
      <c r="E44" s="173"/>
      <c r="F44" s="173" t="s">
        <v>38</v>
      </c>
      <c r="G44" s="173"/>
    </row>
    <row r="45" spans="1:7" s="1" customFormat="1" ht="13.5" customHeight="1">
      <c r="A45" s="22" t="s">
        <v>6</v>
      </c>
      <c r="B45" s="191" t="s">
        <v>39</v>
      </c>
      <c r="C45" s="191"/>
      <c r="D45" s="191"/>
      <c r="E45" s="191"/>
      <c r="F45" s="192">
        <f>F36</f>
        <v>1699.46</v>
      </c>
      <c r="G45" s="192"/>
    </row>
    <row r="46" spans="1:7" s="1" customFormat="1" ht="13.5" customHeight="1">
      <c r="A46" s="23" t="s">
        <v>9</v>
      </c>
      <c r="B46" s="193" t="s">
        <v>40</v>
      </c>
      <c r="C46" s="193"/>
      <c r="D46" s="194"/>
      <c r="E46" s="157">
        <v>0.3</v>
      </c>
      <c r="F46" s="195">
        <f>E46*F45</f>
        <v>509.83799999999997</v>
      </c>
      <c r="G46" s="196"/>
    </row>
    <row r="47" spans="1:7" s="1" customFormat="1" ht="13.5" customHeight="1">
      <c r="A47" s="197" t="s">
        <v>41</v>
      </c>
      <c r="B47" s="197"/>
      <c r="C47" s="197"/>
      <c r="D47" s="197"/>
      <c r="E47" s="198"/>
      <c r="F47" s="199">
        <f>SUM(F45:G46)</f>
        <v>2209.2979999999998</v>
      </c>
      <c r="G47" s="199"/>
    </row>
    <row r="48" spans="1:7" s="1" customFormat="1" ht="13.5" customHeight="1">
      <c r="A48" s="188" t="s">
        <v>42</v>
      </c>
      <c r="B48" s="188"/>
      <c r="C48" s="188"/>
      <c r="D48" s="188"/>
      <c r="E48" s="188"/>
      <c r="F48" s="188"/>
      <c r="G48" s="188"/>
    </row>
    <row r="49" spans="1:7" s="1" customFormat="1">
      <c r="A49" s="188"/>
      <c r="B49" s="188"/>
      <c r="C49" s="188"/>
      <c r="D49" s="188"/>
      <c r="E49" s="188"/>
      <c r="F49" s="188"/>
      <c r="G49" s="188"/>
    </row>
    <row r="50" spans="1:7" s="1" customFormat="1" ht="60.75" customHeight="1">
      <c r="A50" s="200" t="s">
        <v>280</v>
      </c>
      <c r="B50" s="200"/>
      <c r="C50" s="200"/>
      <c r="D50" s="200"/>
      <c r="E50" s="200"/>
      <c r="F50" s="200"/>
      <c r="G50" s="200"/>
    </row>
    <row r="51" spans="1:7" s="1" customFormat="1" ht="17.25" customHeight="1">
      <c r="A51" s="26"/>
      <c r="B51" s="26"/>
      <c r="C51" s="26"/>
      <c r="D51" s="26"/>
      <c r="E51" s="26"/>
      <c r="F51" s="26"/>
      <c r="G51" s="26"/>
    </row>
    <row r="52" spans="1:7" s="1" customFormat="1">
      <c r="A52" s="201" t="s">
        <v>43</v>
      </c>
      <c r="B52" s="201"/>
      <c r="C52" s="201"/>
      <c r="D52" s="201"/>
      <c r="E52" s="201"/>
      <c r="F52" s="201"/>
      <c r="G52" s="201"/>
    </row>
    <row r="53" spans="1:7" s="1" customFormat="1">
      <c r="A53" s="14"/>
      <c r="B53" s="15"/>
      <c r="C53" s="15"/>
      <c r="D53" s="15"/>
      <c r="E53" s="15"/>
      <c r="F53" s="15"/>
      <c r="G53" s="15"/>
    </row>
    <row r="54" spans="1:7" s="1" customFormat="1" ht="13.5" customHeight="1">
      <c r="A54" s="202" t="s">
        <v>44</v>
      </c>
      <c r="B54" s="202"/>
      <c r="C54" s="202"/>
      <c r="D54" s="202"/>
      <c r="E54" s="202"/>
      <c r="F54" s="202"/>
      <c r="G54" s="202"/>
    </row>
    <row r="55" spans="1:7" s="1" customFormat="1">
      <c r="A55" s="203"/>
      <c r="B55" s="203"/>
      <c r="C55" s="203"/>
      <c r="D55" s="203"/>
      <c r="E55" s="203"/>
      <c r="F55" s="203"/>
      <c r="G55" s="203"/>
    </row>
    <row r="56" spans="1:7" s="1" customFormat="1" ht="26.25" customHeight="1">
      <c r="A56" s="28" t="s">
        <v>45</v>
      </c>
      <c r="B56" s="204" t="s">
        <v>46</v>
      </c>
      <c r="C56" s="204"/>
      <c r="D56" s="204"/>
      <c r="E56" s="204"/>
      <c r="F56" s="28" t="s">
        <v>47</v>
      </c>
      <c r="G56" s="28" t="s">
        <v>38</v>
      </c>
    </row>
    <row r="57" spans="1:7" s="1" customFormat="1" ht="13.5" customHeight="1">
      <c r="A57" s="29" t="s">
        <v>6</v>
      </c>
      <c r="B57" s="205" t="s">
        <v>48</v>
      </c>
      <c r="C57" s="205"/>
      <c r="D57" s="205"/>
      <c r="E57" s="205"/>
      <c r="F57" s="30">
        <f>(1/12)</f>
        <v>8.3333333333333329E-2</v>
      </c>
      <c r="G57" s="31">
        <f>$F$47*F57</f>
        <v>184.10816666666665</v>
      </c>
    </row>
    <row r="58" spans="1:7" s="1" customFormat="1" ht="13.5" customHeight="1">
      <c r="A58" s="29" t="s">
        <v>9</v>
      </c>
      <c r="B58" s="206" t="s">
        <v>49</v>
      </c>
      <c r="C58" s="206"/>
      <c r="D58" s="206"/>
      <c r="E58" s="206"/>
      <c r="F58" s="32">
        <f>(1/12)/3</f>
        <v>2.7777777777777776E-2</v>
      </c>
      <c r="G58" s="31">
        <f>$F$47*F58</f>
        <v>61.369388888888878</v>
      </c>
    </row>
    <row r="59" spans="1:7" s="1" customFormat="1" ht="13.5" customHeight="1">
      <c r="A59" s="207" t="s">
        <v>41</v>
      </c>
      <c r="B59" s="207"/>
      <c r="C59" s="207"/>
      <c r="D59" s="207"/>
      <c r="E59" s="207"/>
      <c r="F59" s="33">
        <f>SUM(F57:F58)</f>
        <v>0.1111111111111111</v>
      </c>
      <c r="G59" s="34">
        <f>SUM(G57:G58)</f>
        <v>245.47755555555551</v>
      </c>
    </row>
    <row r="60" spans="1:7" s="1" customFormat="1" ht="14.25" customHeight="1">
      <c r="A60" s="208" t="s">
        <v>50</v>
      </c>
      <c r="B60" s="208"/>
      <c r="C60" s="208"/>
      <c r="D60" s="208"/>
      <c r="E60" s="208"/>
      <c r="F60" s="208"/>
      <c r="G60" s="208"/>
    </row>
    <row r="61" spans="1:7" s="1" customFormat="1">
      <c r="A61" s="208"/>
      <c r="B61" s="208"/>
      <c r="C61" s="208"/>
      <c r="D61" s="208"/>
      <c r="E61" s="208"/>
      <c r="F61" s="208"/>
      <c r="G61" s="208"/>
    </row>
    <row r="62" spans="1:7" s="1" customFormat="1" ht="13.5" customHeight="1">
      <c r="A62" s="208"/>
      <c r="B62" s="208"/>
      <c r="C62" s="208"/>
      <c r="D62" s="208"/>
      <c r="E62" s="208"/>
      <c r="F62" s="208"/>
      <c r="G62" s="208"/>
    </row>
    <row r="63" spans="1:7" s="1" customFormat="1" ht="19.5" customHeight="1">
      <c r="A63" s="200" t="s">
        <v>51</v>
      </c>
      <c r="B63" s="200"/>
      <c r="C63" s="200"/>
      <c r="D63" s="200"/>
      <c r="E63" s="200"/>
      <c r="F63" s="200"/>
      <c r="G63" s="200"/>
    </row>
    <row r="64" spans="1:7" s="1" customFormat="1" ht="13.5" customHeight="1">
      <c r="A64" s="200"/>
      <c r="B64" s="200"/>
      <c r="C64" s="200"/>
      <c r="D64" s="200"/>
      <c r="E64" s="200"/>
      <c r="F64" s="200"/>
      <c r="G64" s="200"/>
    </row>
    <row r="65" spans="1:7" s="1" customFormat="1" ht="13.5" customHeight="1">
      <c r="A65" s="26"/>
      <c r="B65" s="26"/>
      <c r="C65" s="26"/>
      <c r="D65" s="26"/>
      <c r="E65" s="26"/>
      <c r="F65" s="26"/>
      <c r="G65" s="26"/>
    </row>
    <row r="66" spans="1:7" s="1" customFormat="1" ht="14.25" customHeight="1">
      <c r="A66" s="209" t="s">
        <v>52</v>
      </c>
      <c r="B66" s="209"/>
      <c r="C66" s="209"/>
      <c r="D66" s="209"/>
      <c r="E66" s="209"/>
      <c r="F66" s="209"/>
      <c r="G66" s="209"/>
    </row>
    <row r="67" spans="1:7" s="1" customFormat="1">
      <c r="A67" s="209"/>
      <c r="B67" s="209"/>
      <c r="C67" s="209"/>
      <c r="D67" s="209"/>
      <c r="E67" s="209"/>
      <c r="F67" s="209"/>
      <c r="G67" s="209"/>
    </row>
    <row r="68" spans="1:7" s="1" customFormat="1" ht="13.5" customHeight="1">
      <c r="A68" s="209"/>
      <c r="B68" s="209"/>
      <c r="C68" s="209"/>
      <c r="D68" s="209"/>
      <c r="E68" s="209"/>
      <c r="F68" s="209"/>
      <c r="G68" s="209"/>
    </row>
    <row r="69" spans="1:7" s="1" customFormat="1" ht="14.25" customHeight="1">
      <c r="A69" s="210" t="s">
        <v>53</v>
      </c>
      <c r="B69" s="210"/>
      <c r="C69" s="210"/>
      <c r="D69" s="210"/>
      <c r="E69" s="210"/>
      <c r="F69" s="210"/>
      <c r="G69" s="35">
        <f>F47+G59</f>
        <v>2454.7755555555555</v>
      </c>
    </row>
    <row r="70" spans="1:7" s="1" customFormat="1">
      <c r="A70" s="18"/>
      <c r="B70" s="15"/>
      <c r="C70" s="15"/>
      <c r="D70" s="15"/>
      <c r="E70" s="15"/>
      <c r="F70" s="15"/>
      <c r="G70" s="15"/>
    </row>
    <row r="71" spans="1:7" s="1" customFormat="1" ht="13.5" customHeight="1">
      <c r="A71" s="36" t="s">
        <v>54</v>
      </c>
      <c r="B71" s="211" t="s">
        <v>55</v>
      </c>
      <c r="C71" s="211"/>
      <c r="D71" s="211"/>
      <c r="E71" s="211"/>
      <c r="F71" s="37" t="s">
        <v>56</v>
      </c>
      <c r="G71" s="37" t="s">
        <v>38</v>
      </c>
    </row>
    <row r="72" spans="1:7" s="1" customFormat="1" ht="13.5" customHeight="1">
      <c r="A72" s="38" t="s">
        <v>6</v>
      </c>
      <c r="B72" s="212" t="s">
        <v>57</v>
      </c>
      <c r="C72" s="212"/>
      <c r="D72" s="212"/>
      <c r="E72" s="212"/>
      <c r="F72" s="39">
        <v>0.2</v>
      </c>
      <c r="G72" s="40">
        <f t="shared" ref="G72:G79" si="0">$G$69*F72</f>
        <v>490.95511111111114</v>
      </c>
    </row>
    <row r="73" spans="1:7" s="1" customFormat="1" ht="13.5" customHeight="1">
      <c r="A73" s="38" t="s">
        <v>9</v>
      </c>
      <c r="B73" s="212" t="s">
        <v>58</v>
      </c>
      <c r="C73" s="212"/>
      <c r="D73" s="212"/>
      <c r="E73" s="212"/>
      <c r="F73" s="39">
        <v>2.5000000000000001E-2</v>
      </c>
      <c r="G73" s="40">
        <f t="shared" si="0"/>
        <v>61.369388888888892</v>
      </c>
    </row>
    <row r="74" spans="1:7" s="1" customFormat="1" ht="13.5" customHeight="1">
      <c r="A74" s="38" t="s">
        <v>12</v>
      </c>
      <c r="B74" s="212" t="s">
        <v>59</v>
      </c>
      <c r="C74" s="212"/>
      <c r="D74" s="212"/>
      <c r="E74" s="212"/>
      <c r="F74" s="39">
        <v>0.03</v>
      </c>
      <c r="G74" s="40">
        <f t="shared" si="0"/>
        <v>73.643266666666662</v>
      </c>
    </row>
    <row r="75" spans="1:7" s="1" customFormat="1" ht="13.5" customHeight="1">
      <c r="A75" s="38" t="s">
        <v>14</v>
      </c>
      <c r="B75" s="212" t="s">
        <v>60</v>
      </c>
      <c r="C75" s="212"/>
      <c r="D75" s="212"/>
      <c r="E75" s="212"/>
      <c r="F75" s="39">
        <v>1.4999999999999999E-2</v>
      </c>
      <c r="G75" s="40">
        <f t="shared" si="0"/>
        <v>36.821633333333331</v>
      </c>
    </row>
    <row r="76" spans="1:7" s="1" customFormat="1" ht="13.5" customHeight="1">
      <c r="A76" s="38" t="s">
        <v>61</v>
      </c>
      <c r="B76" s="212" t="s">
        <v>62</v>
      </c>
      <c r="C76" s="212"/>
      <c r="D76" s="212"/>
      <c r="E76" s="212"/>
      <c r="F76" s="39">
        <v>0.01</v>
      </c>
      <c r="G76" s="40">
        <f t="shared" si="0"/>
        <v>24.547755555555554</v>
      </c>
    </row>
    <row r="77" spans="1:7" s="1" customFormat="1" ht="13.5" customHeight="1">
      <c r="A77" s="38" t="s">
        <v>63</v>
      </c>
      <c r="B77" s="212" t="s">
        <v>64</v>
      </c>
      <c r="C77" s="212"/>
      <c r="D77" s="212"/>
      <c r="E77" s="212"/>
      <c r="F77" s="39">
        <v>6.0000000000000001E-3</v>
      </c>
      <c r="G77" s="40">
        <f t="shared" si="0"/>
        <v>14.728653333333334</v>
      </c>
    </row>
    <row r="78" spans="1:7" s="1" customFormat="1" ht="13.5" customHeight="1">
      <c r="A78" s="38" t="s">
        <v>65</v>
      </c>
      <c r="B78" s="182" t="s">
        <v>66</v>
      </c>
      <c r="C78" s="182"/>
      <c r="D78" s="182"/>
      <c r="E78" s="182"/>
      <c r="F78" s="39">
        <v>2E-3</v>
      </c>
      <c r="G78" s="40">
        <f t="shared" si="0"/>
        <v>4.909551111111111</v>
      </c>
    </row>
    <row r="79" spans="1:7" s="1" customFormat="1" ht="13.5" customHeight="1">
      <c r="A79" s="38" t="s">
        <v>67</v>
      </c>
      <c r="B79" s="182" t="s">
        <v>68</v>
      </c>
      <c r="C79" s="182"/>
      <c r="D79" s="182"/>
      <c r="E79" s="182"/>
      <c r="F79" s="39">
        <v>0.08</v>
      </c>
      <c r="G79" s="40">
        <f t="shared" si="0"/>
        <v>196.38204444444443</v>
      </c>
    </row>
    <row r="80" spans="1:7" s="1" customFormat="1" ht="14.25" customHeight="1">
      <c r="A80" s="213" t="s">
        <v>41</v>
      </c>
      <c r="B80" s="213"/>
      <c r="C80" s="213"/>
      <c r="D80" s="213"/>
      <c r="E80" s="213"/>
      <c r="F80" s="41">
        <f>SUM(F72:F79)</f>
        <v>0.36800000000000005</v>
      </c>
      <c r="G80" s="42">
        <f>SUM(G72:G79)</f>
        <v>903.35740444444457</v>
      </c>
    </row>
    <row r="81" spans="1:249" s="1" customFormat="1" ht="13.5" customHeight="1">
      <c r="A81" s="7"/>
      <c r="B81" s="15"/>
      <c r="C81" s="15"/>
      <c r="D81" s="15"/>
      <c r="E81" s="15"/>
      <c r="F81" s="15"/>
      <c r="G81" s="15"/>
    </row>
    <row r="82" spans="1:249" s="1" customFormat="1" ht="14.25" customHeight="1">
      <c r="A82" s="214" t="s">
        <v>69</v>
      </c>
      <c r="B82" s="214"/>
      <c r="C82" s="214"/>
      <c r="D82" s="214"/>
      <c r="E82" s="214"/>
      <c r="F82" s="214"/>
      <c r="G82" s="214"/>
    </row>
    <row r="83" spans="1:249" s="1" customFormat="1" ht="13.5" customHeight="1">
      <c r="A83" s="214"/>
      <c r="B83" s="214"/>
      <c r="C83" s="214"/>
      <c r="D83" s="214"/>
      <c r="E83" s="214"/>
      <c r="F83" s="214"/>
      <c r="G83" s="214"/>
    </row>
    <row r="84" spans="1:249" s="1" customFormat="1" ht="14.25" customHeight="1">
      <c r="A84" s="214" t="s">
        <v>70</v>
      </c>
      <c r="B84" s="214"/>
      <c r="C84" s="214"/>
      <c r="D84" s="214"/>
      <c r="E84" s="214"/>
      <c r="F84" s="214"/>
      <c r="G84" s="214"/>
    </row>
    <row r="85" spans="1:249" s="1" customFormat="1" ht="13.5" customHeight="1">
      <c r="A85" s="214"/>
      <c r="B85" s="214"/>
      <c r="C85" s="214"/>
      <c r="D85" s="214"/>
      <c r="E85" s="214"/>
      <c r="F85" s="214"/>
      <c r="G85" s="214"/>
    </row>
    <row r="86" spans="1:249" s="1" customFormat="1" ht="53.25" customHeight="1">
      <c r="A86" s="215" t="s">
        <v>71</v>
      </c>
      <c r="B86" s="215"/>
      <c r="C86" s="215"/>
      <c r="D86" s="215"/>
      <c r="E86" s="215"/>
      <c r="F86" s="215"/>
      <c r="G86" s="215"/>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row>
    <row r="87" spans="1:249" s="1" customFormat="1" ht="18.75" customHeight="1">
      <c r="A87" s="214" t="s">
        <v>72</v>
      </c>
      <c r="B87" s="214"/>
      <c r="C87" s="214"/>
      <c r="D87" s="214"/>
      <c r="E87" s="214"/>
      <c r="F87" s="214"/>
      <c r="G87" s="214"/>
    </row>
    <row r="88" spans="1:249">
      <c r="A88" s="12"/>
      <c r="B88" s="12"/>
      <c r="C88" s="12"/>
      <c r="D88" s="12"/>
      <c r="E88" s="12"/>
      <c r="F88" s="27"/>
      <c r="G88" s="27"/>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row>
    <row r="89" spans="1:249" s="1" customFormat="1">
      <c r="A89" s="216" t="s">
        <v>73</v>
      </c>
      <c r="B89" s="216"/>
      <c r="C89" s="216"/>
      <c r="D89" s="216"/>
      <c r="E89" s="216"/>
      <c r="F89" s="216"/>
      <c r="G89" s="217"/>
    </row>
    <row r="90" spans="1:249" s="1" customFormat="1" ht="13.5" customHeight="1">
      <c r="A90" s="7"/>
      <c r="B90" s="15"/>
      <c r="C90" s="15"/>
      <c r="D90" s="15"/>
      <c r="E90" s="15"/>
      <c r="F90" s="15"/>
      <c r="G90" s="15"/>
    </row>
    <row r="91" spans="1:249" s="1" customFormat="1" ht="14.25" customHeight="1">
      <c r="A91" s="44" t="s">
        <v>74</v>
      </c>
      <c r="B91" s="218" t="s">
        <v>75</v>
      </c>
      <c r="C91" s="218"/>
      <c r="D91" s="218"/>
      <c r="E91" s="218"/>
      <c r="F91" s="219" t="s">
        <v>38</v>
      </c>
      <c r="G91" s="219"/>
    </row>
    <row r="92" spans="1:249" s="1" customFormat="1" ht="14.25" customHeight="1">
      <c r="A92" s="45" t="s">
        <v>6</v>
      </c>
      <c r="B92" s="220" t="s">
        <v>76</v>
      </c>
      <c r="C92" s="220"/>
      <c r="D92" s="220"/>
      <c r="E92" s="220"/>
      <c r="F92" s="221"/>
      <c r="G92" s="221"/>
    </row>
    <row r="93" spans="1:249" s="1" customFormat="1" ht="31.5" customHeight="1">
      <c r="A93" s="45" t="s">
        <v>9</v>
      </c>
      <c r="B93" s="167" t="s">
        <v>275</v>
      </c>
      <c r="C93" s="167"/>
      <c r="D93" s="167"/>
      <c r="E93" s="167"/>
      <c r="F93" s="222">
        <f>15*(40.53-1)</f>
        <v>592.95000000000005</v>
      </c>
      <c r="G93" s="222"/>
    </row>
    <row r="94" spans="1:249" s="1" customFormat="1" ht="27.75" customHeight="1">
      <c r="A94" s="46" t="s">
        <v>12</v>
      </c>
      <c r="B94" s="223" t="s">
        <v>277</v>
      </c>
      <c r="C94" s="223"/>
      <c r="D94" s="223"/>
      <c r="E94" s="223"/>
      <c r="F94" s="222">
        <v>67.319999999999993</v>
      </c>
      <c r="G94" s="222"/>
    </row>
    <row r="95" spans="1:249" s="1" customFormat="1" ht="27.75" customHeight="1">
      <c r="A95" s="46" t="s">
        <v>14</v>
      </c>
      <c r="B95" s="223" t="s">
        <v>276</v>
      </c>
      <c r="C95" s="223"/>
      <c r="D95" s="223"/>
      <c r="E95" s="223"/>
      <c r="F95" s="224"/>
      <c r="G95" s="224"/>
    </row>
    <row r="96" spans="1:249" s="1" customFormat="1" ht="26.1" customHeight="1">
      <c r="A96" s="45" t="s">
        <v>61</v>
      </c>
      <c r="B96" s="225" t="s">
        <v>278</v>
      </c>
      <c r="C96" s="225"/>
      <c r="D96" s="225"/>
      <c r="E96" s="225"/>
      <c r="F96" s="222">
        <v>80</v>
      </c>
      <c r="G96" s="222"/>
    </row>
    <row r="97" spans="1:7" s="1" customFormat="1" ht="13.5" customHeight="1">
      <c r="A97" s="226" t="s">
        <v>41</v>
      </c>
      <c r="B97" s="226"/>
      <c r="C97" s="226"/>
      <c r="D97" s="226"/>
      <c r="E97" s="226"/>
      <c r="F97" s="227">
        <f>SUM(F92:G96)</f>
        <v>740.27</v>
      </c>
      <c r="G97" s="227"/>
    </row>
    <row r="98" spans="1:7" s="1" customFormat="1">
      <c r="A98" s="10"/>
      <c r="B98" s="10"/>
      <c r="C98" s="10"/>
      <c r="D98" s="10"/>
      <c r="E98" s="10"/>
      <c r="F98" s="10"/>
      <c r="G98" s="10"/>
    </row>
    <row r="99" spans="1:7" s="1" customFormat="1" ht="14.25" customHeight="1">
      <c r="A99" s="214" t="s">
        <v>77</v>
      </c>
      <c r="B99" s="214"/>
      <c r="C99" s="214"/>
      <c r="D99" s="214"/>
      <c r="E99" s="214"/>
      <c r="F99" s="214"/>
      <c r="G99" s="214"/>
    </row>
    <row r="100" spans="1:7" s="1" customFormat="1" ht="13.5" customHeight="1">
      <c r="A100" s="228"/>
      <c r="B100" s="228"/>
      <c r="C100" s="228"/>
      <c r="D100" s="228"/>
      <c r="E100" s="228"/>
      <c r="F100" s="228"/>
      <c r="G100" s="228"/>
    </row>
    <row r="101" spans="1:7" s="1" customFormat="1" ht="15.75" customHeight="1">
      <c r="A101" s="214" t="s">
        <v>78</v>
      </c>
      <c r="B101" s="214"/>
      <c r="C101" s="214"/>
      <c r="D101" s="214"/>
      <c r="E101" s="214"/>
      <c r="F101" s="214"/>
      <c r="G101" s="214"/>
    </row>
    <row r="102" spans="1:7" s="1" customFormat="1">
      <c r="A102" s="214"/>
      <c r="B102" s="214"/>
      <c r="C102" s="214"/>
      <c r="D102" s="214"/>
      <c r="E102" s="214"/>
      <c r="F102" s="214"/>
      <c r="G102" s="214"/>
    </row>
    <row r="103" spans="1:7" s="1" customFormat="1" ht="14.25" customHeight="1">
      <c r="A103" s="229"/>
      <c r="B103" s="229"/>
      <c r="C103" s="229"/>
      <c r="D103" s="229"/>
      <c r="E103" s="229"/>
      <c r="F103" s="229"/>
      <c r="G103" s="229"/>
    </row>
    <row r="104" spans="1:7" s="1" customFormat="1" ht="13.5" customHeight="1">
      <c r="A104" s="187" t="s">
        <v>79</v>
      </c>
      <c r="B104" s="187"/>
      <c r="C104" s="187"/>
      <c r="D104" s="187"/>
      <c r="E104" s="187"/>
      <c r="F104" s="187"/>
      <c r="G104" s="187"/>
    </row>
    <row r="105" spans="1:7" s="1" customFormat="1" ht="13.5" customHeight="1">
      <c r="A105" s="21"/>
      <c r="B105" s="21"/>
      <c r="C105" s="21"/>
      <c r="D105" s="21"/>
      <c r="E105" s="21"/>
      <c r="F105" s="21"/>
      <c r="G105" s="21"/>
    </row>
    <row r="106" spans="1:7" s="1" customFormat="1" ht="57.6" customHeight="1">
      <c r="A106" s="214" t="s">
        <v>281</v>
      </c>
      <c r="B106" s="214"/>
      <c r="C106" s="214"/>
      <c r="D106" s="214"/>
      <c r="E106" s="214"/>
      <c r="F106" s="214"/>
      <c r="G106" s="214"/>
    </row>
    <row r="107" spans="1:7" s="1" customFormat="1" ht="13.5" customHeight="1">
      <c r="A107" s="4"/>
      <c r="B107" s="47"/>
      <c r="C107" s="47"/>
      <c r="D107" s="47"/>
      <c r="E107" s="47"/>
      <c r="F107" s="47"/>
      <c r="G107" s="47"/>
    </row>
    <row r="108" spans="1:7" s="1" customFormat="1" ht="13.5" customHeight="1">
      <c r="A108" s="216" t="s">
        <v>80</v>
      </c>
      <c r="B108" s="216"/>
      <c r="C108" s="216"/>
      <c r="D108" s="216"/>
      <c r="E108" s="216"/>
      <c r="F108" s="216"/>
      <c r="G108" s="217"/>
    </row>
    <row r="109" spans="1:7" s="1" customFormat="1" ht="13.5" customHeight="1">
      <c r="A109" s="7"/>
      <c r="B109" s="15"/>
      <c r="C109" s="15"/>
      <c r="D109" s="15"/>
      <c r="E109" s="15"/>
      <c r="F109" s="15"/>
      <c r="G109" s="15"/>
    </row>
    <row r="110" spans="1:7" s="1" customFormat="1" ht="13.5" customHeight="1">
      <c r="A110" s="210" t="s">
        <v>81</v>
      </c>
      <c r="B110" s="210"/>
      <c r="C110" s="210"/>
      <c r="D110" s="210"/>
      <c r="E110" s="210"/>
      <c r="F110" s="210"/>
      <c r="G110" s="48">
        <f>(F47/220)*1.5</f>
        <v>15.063395454545454</v>
      </c>
    </row>
    <row r="111" spans="1:7" s="1" customFormat="1" ht="13.5" customHeight="1">
      <c r="A111" s="27"/>
      <c r="B111" s="27"/>
      <c r="C111" s="27"/>
      <c r="D111" s="27"/>
      <c r="E111" s="27"/>
      <c r="F111" s="27"/>
      <c r="G111" s="49"/>
    </row>
    <row r="112" spans="1:7" s="1" customFormat="1" ht="13.5" customHeight="1">
      <c r="A112" s="155" t="s">
        <v>82</v>
      </c>
      <c r="B112" s="230" t="s">
        <v>83</v>
      </c>
      <c r="C112" s="231"/>
      <c r="D112" s="231"/>
      <c r="E112" s="232"/>
      <c r="F112" s="230" t="s">
        <v>38</v>
      </c>
      <c r="G112" s="232"/>
    </row>
    <row r="113" spans="1:7" s="1" customFormat="1" ht="26.85" customHeight="1">
      <c r="A113" s="140" t="s">
        <v>6</v>
      </c>
      <c r="B113" s="233" t="s">
        <v>84</v>
      </c>
      <c r="C113" s="234"/>
      <c r="D113" s="234"/>
      <c r="E113" s="235"/>
      <c r="F113" s="236">
        <f>G110*15</f>
        <v>225.9509318181818</v>
      </c>
      <c r="G113" s="237"/>
    </row>
    <row r="114" spans="1:7" s="1" customFormat="1" ht="25.35" customHeight="1">
      <c r="A114" s="156" t="s">
        <v>9</v>
      </c>
      <c r="B114" s="238" t="s">
        <v>85</v>
      </c>
      <c r="C114" s="239"/>
      <c r="D114" s="239"/>
      <c r="E114" s="240"/>
      <c r="F114" s="241">
        <f>F80*F113</f>
        <v>83.14994290909091</v>
      </c>
      <c r="G114" s="242"/>
    </row>
    <row r="115" spans="1:7" s="1" customFormat="1" ht="14.1" customHeight="1">
      <c r="A115" s="243" t="s">
        <v>41</v>
      </c>
      <c r="B115" s="226"/>
      <c r="C115" s="226"/>
      <c r="D115" s="226"/>
      <c r="E115" s="226"/>
      <c r="F115" s="227">
        <f>SUM(F113:F114)</f>
        <v>309.1008747272727</v>
      </c>
      <c r="G115" s="227"/>
    </row>
    <row r="116" spans="1:7" s="1" customFormat="1" ht="14.1" customHeight="1">
      <c r="A116" s="228"/>
      <c r="B116" s="228"/>
      <c r="C116" s="228"/>
      <c r="D116" s="228"/>
      <c r="E116" s="228"/>
      <c r="F116" s="228"/>
      <c r="G116" s="228"/>
    </row>
    <row r="117" spans="1:7" s="1" customFormat="1" ht="52.95" customHeight="1">
      <c r="A117" s="214" t="s">
        <v>282</v>
      </c>
      <c r="B117" s="214"/>
      <c r="C117" s="214"/>
      <c r="D117" s="214"/>
      <c r="E117" s="214"/>
      <c r="F117" s="214"/>
      <c r="G117" s="214"/>
    </row>
    <row r="118" spans="1:7" s="1" customFormat="1" ht="52.95" customHeight="1">
      <c r="A118" s="214" t="s">
        <v>86</v>
      </c>
      <c r="B118" s="214"/>
      <c r="C118" s="214"/>
      <c r="D118" s="214"/>
      <c r="E118" s="214"/>
      <c r="F118" s="214"/>
      <c r="G118" s="214"/>
    </row>
    <row r="119" spans="1:7" s="1" customFormat="1" ht="14.85" customHeight="1">
      <c r="A119" s="228"/>
      <c r="B119" s="228"/>
      <c r="C119" s="228"/>
      <c r="D119" s="228"/>
      <c r="E119" s="228"/>
      <c r="F119" s="228"/>
      <c r="G119" s="228"/>
    </row>
    <row r="120" spans="1:7" s="1" customFormat="1" ht="91.05" customHeight="1">
      <c r="A120" s="215" t="s">
        <v>87</v>
      </c>
      <c r="B120" s="215"/>
      <c r="C120" s="215"/>
      <c r="D120" s="215"/>
      <c r="E120" s="215"/>
      <c r="F120" s="215"/>
      <c r="G120" s="215"/>
    </row>
    <row r="121" spans="1:7" s="1" customFormat="1" ht="13.35" customHeight="1">
      <c r="A121" s="228"/>
      <c r="B121" s="228"/>
      <c r="C121" s="228"/>
      <c r="D121" s="228"/>
      <c r="E121" s="228"/>
      <c r="F121" s="228"/>
      <c r="G121" s="228"/>
    </row>
    <row r="122" spans="1:7" s="1" customFormat="1" ht="27.6" customHeight="1">
      <c r="A122" s="244" t="s">
        <v>88</v>
      </c>
      <c r="B122" s="244"/>
      <c r="C122" s="244"/>
      <c r="D122" s="244"/>
      <c r="E122" s="244"/>
      <c r="F122" s="244"/>
      <c r="G122" s="244"/>
    </row>
    <row r="123" spans="1:7" s="1" customFormat="1" ht="14.85" customHeight="1">
      <c r="A123" s="47"/>
      <c r="B123" s="47"/>
      <c r="C123" s="47"/>
      <c r="D123" s="47"/>
      <c r="E123" s="47"/>
      <c r="F123" s="47"/>
      <c r="G123" s="47"/>
    </row>
    <row r="124" spans="1:7" s="1" customFormat="1" ht="14.25" customHeight="1">
      <c r="A124" s="178" t="s">
        <v>89</v>
      </c>
      <c r="B124" s="178"/>
      <c r="C124" s="178"/>
      <c r="D124" s="178"/>
      <c r="E124" s="178"/>
      <c r="F124" s="178"/>
      <c r="G124" s="178"/>
    </row>
    <row r="125" spans="1:7" s="1" customFormat="1" ht="13.5" customHeight="1">
      <c r="A125" s="4"/>
      <c r="B125" s="4"/>
      <c r="C125" s="4"/>
      <c r="D125" s="4"/>
      <c r="E125" s="4"/>
      <c r="F125" s="4"/>
      <c r="G125" s="4"/>
    </row>
    <row r="126" spans="1:7" s="1" customFormat="1" ht="13.5" customHeight="1">
      <c r="A126" s="36">
        <v>2</v>
      </c>
      <c r="B126" s="245" t="s">
        <v>90</v>
      </c>
      <c r="C126" s="245"/>
      <c r="D126" s="245"/>
      <c r="E126" s="245"/>
      <c r="F126" s="213" t="s">
        <v>38</v>
      </c>
      <c r="G126" s="213"/>
    </row>
    <row r="127" spans="1:7" s="1" customFormat="1" ht="13.5" customHeight="1">
      <c r="A127" s="38" t="s">
        <v>45</v>
      </c>
      <c r="B127" s="182" t="str">
        <f>B56</f>
        <v>13º (décimo terceiro) Salário, Férias e Adicional de Férias</v>
      </c>
      <c r="C127" s="182"/>
      <c r="D127" s="182"/>
      <c r="E127" s="182"/>
      <c r="F127" s="246">
        <f>G59</f>
        <v>245.47755555555551</v>
      </c>
      <c r="G127" s="246"/>
    </row>
    <row r="128" spans="1:7" s="1" customFormat="1" ht="13.5" customHeight="1">
      <c r="A128" s="38" t="s">
        <v>54</v>
      </c>
      <c r="B128" s="182" t="str">
        <f>B71</f>
        <v>GPS, FGTS e outras contribuições</v>
      </c>
      <c r="C128" s="182"/>
      <c r="D128" s="182"/>
      <c r="E128" s="182"/>
      <c r="F128" s="246">
        <f>G80</f>
        <v>903.35740444444457</v>
      </c>
      <c r="G128" s="246"/>
    </row>
    <row r="129" spans="1:7" s="1" customFormat="1" ht="13.5" customHeight="1">
      <c r="A129" s="38" t="s">
        <v>74</v>
      </c>
      <c r="B129" s="182" t="str">
        <f>B91</f>
        <v>Benefícios Mensais e Diários</v>
      </c>
      <c r="C129" s="182"/>
      <c r="D129" s="182"/>
      <c r="E129" s="182"/>
      <c r="F129" s="246">
        <f>F97</f>
        <v>740.27</v>
      </c>
      <c r="G129" s="246"/>
    </row>
    <row r="130" spans="1:7" s="1" customFormat="1" ht="13.5" customHeight="1">
      <c r="A130" s="38" t="s">
        <v>82</v>
      </c>
      <c r="B130" s="182" t="str">
        <f>B112</f>
        <v>Indenização do Intervalo Intrajornada</v>
      </c>
      <c r="C130" s="182"/>
      <c r="D130" s="182"/>
      <c r="E130" s="182"/>
      <c r="F130" s="246">
        <f>F115</f>
        <v>309.1008747272727</v>
      </c>
      <c r="G130" s="246"/>
    </row>
    <row r="131" spans="1:7" s="1" customFormat="1" ht="14.25" customHeight="1">
      <c r="A131" s="245" t="s">
        <v>41</v>
      </c>
      <c r="B131" s="245"/>
      <c r="C131" s="245"/>
      <c r="D131" s="245"/>
      <c r="E131" s="245"/>
      <c r="F131" s="247">
        <f>SUM(F127:F130)</f>
        <v>2198.2058347272728</v>
      </c>
      <c r="G131" s="247"/>
    </row>
    <row r="132" spans="1:7" s="1" customFormat="1" ht="14.25" customHeight="1">
      <c r="A132" s="50"/>
      <c r="B132" s="50"/>
      <c r="C132" s="50"/>
      <c r="D132" s="50"/>
      <c r="E132" s="50"/>
      <c r="F132" s="51"/>
      <c r="G132" s="51"/>
    </row>
    <row r="133" spans="1:7" s="1" customFormat="1">
      <c r="A133" s="201" t="s">
        <v>91</v>
      </c>
      <c r="B133" s="201"/>
      <c r="C133" s="201"/>
      <c r="D133" s="201"/>
      <c r="E133" s="201"/>
      <c r="F133" s="201"/>
      <c r="G133" s="201"/>
    </row>
    <row r="134" spans="1:7" s="1" customFormat="1" ht="13.5" customHeight="1">
      <c r="A134" s="4"/>
      <c r="B134" s="15"/>
      <c r="C134" s="15"/>
      <c r="D134" s="15"/>
      <c r="E134" s="15"/>
      <c r="F134" s="151"/>
      <c r="G134" s="15"/>
    </row>
    <row r="135" spans="1:7" s="1" customFormat="1" ht="13.5" customHeight="1">
      <c r="A135" s="28">
        <v>3</v>
      </c>
      <c r="B135" s="248" t="s">
        <v>92</v>
      </c>
      <c r="C135" s="248"/>
      <c r="D135" s="248"/>
      <c r="E135" s="248"/>
      <c r="F135" s="37" t="s">
        <v>47</v>
      </c>
      <c r="G135" s="152" t="s">
        <v>38</v>
      </c>
    </row>
    <row r="136" spans="1:7" s="1" customFormat="1" ht="14.25" customHeight="1">
      <c r="A136" s="29" t="s">
        <v>6</v>
      </c>
      <c r="B136" s="249" t="s">
        <v>93</v>
      </c>
      <c r="C136" s="249"/>
      <c r="D136" s="249"/>
      <c r="E136" s="249"/>
      <c r="F136" s="154">
        <v>4.1999999999999997E-3</v>
      </c>
      <c r="G136" s="153">
        <f>$F$47*F136</f>
        <v>9.279051599999999</v>
      </c>
    </row>
    <row r="137" spans="1:7" s="1" customFormat="1" ht="14.25" customHeight="1">
      <c r="A137" s="8" t="s">
        <v>9</v>
      </c>
      <c r="B137" s="249" t="s">
        <v>94</v>
      </c>
      <c r="C137" s="249"/>
      <c r="D137" s="249"/>
      <c r="E137" s="249"/>
      <c r="F137" s="147">
        <f>F79*F136</f>
        <v>3.3599999999999998E-4</v>
      </c>
      <c r="G137" s="148">
        <f>$F$47*F137</f>
        <v>0.74232412799999992</v>
      </c>
    </row>
    <row r="138" spans="1:7" s="1" customFormat="1" ht="14.25" customHeight="1">
      <c r="A138" s="8" t="s">
        <v>12</v>
      </c>
      <c r="B138" s="249" t="s">
        <v>95</v>
      </c>
      <c r="C138" s="249"/>
      <c r="D138" s="249"/>
      <c r="E138" s="249"/>
      <c r="F138" s="147">
        <v>0.04</v>
      </c>
      <c r="G138" s="148">
        <f>$F$47*F138</f>
        <v>88.371919999999989</v>
      </c>
    </row>
    <row r="139" spans="1:7" s="1" customFormat="1" ht="14.25" customHeight="1">
      <c r="A139" s="52" t="s">
        <v>14</v>
      </c>
      <c r="B139" s="249" t="s">
        <v>96</v>
      </c>
      <c r="C139" s="249"/>
      <c r="D139" s="249"/>
      <c r="E139" s="249"/>
      <c r="F139" s="147">
        <v>1.9400000000000001E-2</v>
      </c>
      <c r="G139" s="148">
        <f>$F$47*F139</f>
        <v>42.860381199999999</v>
      </c>
    </row>
    <row r="140" spans="1:7" s="1" customFormat="1" ht="26.25" customHeight="1">
      <c r="A140" s="52" t="s">
        <v>61</v>
      </c>
      <c r="B140" s="249" t="s">
        <v>97</v>
      </c>
      <c r="C140" s="249"/>
      <c r="D140" s="249"/>
      <c r="E140" s="249"/>
      <c r="F140" s="147">
        <f>F80*F139</f>
        <v>7.1392000000000009E-3</v>
      </c>
      <c r="G140" s="148">
        <f>$F$47*F140</f>
        <v>15.7726202816</v>
      </c>
    </row>
    <row r="141" spans="1:7" s="1" customFormat="1" ht="13.5" customHeight="1">
      <c r="A141" s="53"/>
      <c r="B141" s="250" t="s">
        <v>98</v>
      </c>
      <c r="C141" s="250"/>
      <c r="D141" s="250"/>
      <c r="E141" s="250"/>
      <c r="F141" s="150">
        <f>SUM(F136:F140)</f>
        <v>7.1075199999999991E-2</v>
      </c>
      <c r="G141" s="25">
        <f>SUM(G136:G140)</f>
        <v>157.02629720959999</v>
      </c>
    </row>
    <row r="142" spans="1:7" s="1" customFormat="1" ht="13.5" customHeight="1">
      <c r="A142" s="55"/>
      <c r="B142" s="56"/>
      <c r="C142" s="56"/>
      <c r="D142" s="56"/>
      <c r="E142" s="56"/>
      <c r="F142" s="57"/>
      <c r="G142" s="58"/>
    </row>
    <row r="143" spans="1:7" s="1" customFormat="1" ht="13.5" customHeight="1">
      <c r="A143" s="214" t="s">
        <v>99</v>
      </c>
      <c r="B143" s="214"/>
      <c r="C143" s="214"/>
      <c r="D143" s="214"/>
      <c r="E143" s="214"/>
      <c r="F143" s="214"/>
      <c r="G143" s="214"/>
    </row>
    <row r="144" spans="1:7" s="1" customFormat="1" ht="15.75" customHeight="1">
      <c r="A144" s="214"/>
      <c r="B144" s="214"/>
      <c r="C144" s="214"/>
      <c r="D144" s="214"/>
      <c r="E144" s="214"/>
      <c r="F144" s="214"/>
      <c r="G144" s="214"/>
    </row>
    <row r="145" spans="1:7" s="1" customFormat="1">
      <c r="A145" s="214"/>
      <c r="B145" s="214"/>
      <c r="C145" s="214"/>
      <c r="D145" s="214"/>
      <c r="E145" s="214"/>
      <c r="F145" s="214"/>
      <c r="G145" s="214"/>
    </row>
    <row r="146" spans="1:7" s="1" customFormat="1" ht="40.950000000000003" customHeight="1">
      <c r="A146" s="214"/>
      <c r="B146" s="214"/>
      <c r="C146" s="214"/>
      <c r="D146" s="214"/>
      <c r="E146" s="214"/>
      <c r="F146" s="214"/>
      <c r="G146" s="214"/>
    </row>
    <row r="147" spans="1:7" s="1" customFormat="1" ht="57.75" customHeight="1">
      <c r="A147" s="251" t="s">
        <v>100</v>
      </c>
      <c r="B147" s="251"/>
      <c r="C147" s="251"/>
      <c r="D147" s="251"/>
      <c r="E147" s="251"/>
      <c r="F147" s="251"/>
      <c r="G147" s="251"/>
    </row>
    <row r="148" spans="1:7" s="1" customFormat="1" ht="192.6" customHeight="1">
      <c r="A148" s="252" t="s">
        <v>101</v>
      </c>
      <c r="B148" s="252"/>
      <c r="C148" s="252"/>
      <c r="D148" s="252"/>
      <c r="E148" s="252"/>
      <c r="F148" s="252"/>
      <c r="G148" s="252"/>
    </row>
    <row r="149" spans="1:7" s="1" customFormat="1" ht="14.25" customHeight="1">
      <c r="A149" s="55"/>
      <c r="B149" s="56"/>
      <c r="C149" s="56"/>
      <c r="D149" s="56"/>
      <c r="E149" s="56"/>
      <c r="F149" s="57"/>
      <c r="G149" s="59"/>
    </row>
    <row r="150" spans="1:7" s="1" customFormat="1" ht="13.5" customHeight="1">
      <c r="A150" s="201" t="s">
        <v>102</v>
      </c>
      <c r="B150" s="201"/>
      <c r="C150" s="201"/>
      <c r="D150" s="201"/>
      <c r="E150" s="201"/>
      <c r="F150" s="201"/>
      <c r="G150" s="201"/>
    </row>
    <row r="151" spans="1:7" s="1" customFormat="1" ht="14.25" customHeight="1">
      <c r="A151" s="4"/>
      <c r="B151" s="4"/>
      <c r="C151" s="4"/>
      <c r="D151" s="4"/>
      <c r="E151" s="4"/>
      <c r="F151" s="4"/>
      <c r="G151" s="4"/>
    </row>
    <row r="152" spans="1:7" s="1" customFormat="1" ht="26.25" customHeight="1">
      <c r="A152" s="200" t="s">
        <v>103</v>
      </c>
      <c r="B152" s="200"/>
      <c r="C152" s="200"/>
      <c r="D152" s="200"/>
      <c r="E152" s="200"/>
      <c r="F152" s="200"/>
      <c r="G152" s="200"/>
    </row>
    <row r="153" spans="1:7" s="1" customFormat="1">
      <c r="A153" s="4"/>
      <c r="B153" s="4"/>
      <c r="C153" s="4"/>
      <c r="D153" s="4"/>
      <c r="E153" s="4"/>
      <c r="F153" s="4"/>
      <c r="G153" s="4"/>
    </row>
    <row r="154" spans="1:7" s="1" customFormat="1" ht="25.5" customHeight="1">
      <c r="A154" s="210" t="s">
        <v>104</v>
      </c>
      <c r="B154" s="210"/>
      <c r="C154" s="210"/>
      <c r="D154" s="210"/>
      <c r="E154" s="210"/>
      <c r="F154" s="210"/>
      <c r="G154" s="48">
        <f>F47+F131+G141</f>
        <v>4564.5301319368727</v>
      </c>
    </row>
    <row r="155" spans="1:7" s="1" customFormat="1" ht="13.5" customHeight="1">
      <c r="A155" s="4"/>
      <c r="B155" s="4"/>
      <c r="C155" s="4"/>
      <c r="D155" s="4"/>
      <c r="E155" s="4"/>
      <c r="F155" s="4"/>
      <c r="G155" s="3"/>
    </row>
    <row r="156" spans="1:7" s="1" customFormat="1" ht="13.5" customHeight="1">
      <c r="A156" s="253" t="s">
        <v>105</v>
      </c>
      <c r="B156" s="253"/>
      <c r="C156" s="253"/>
      <c r="D156" s="253"/>
      <c r="E156" s="253"/>
      <c r="F156" s="253"/>
      <c r="G156" s="253"/>
    </row>
    <row r="157" spans="1:7" s="1" customFormat="1" ht="13.5" customHeight="1">
      <c r="A157" s="4"/>
      <c r="B157" s="4"/>
      <c r="C157" s="4"/>
      <c r="D157" s="4"/>
      <c r="E157" s="4"/>
      <c r="F157" s="4"/>
      <c r="G157" s="4"/>
    </row>
    <row r="158" spans="1:7" s="1" customFormat="1" ht="26.25" customHeight="1">
      <c r="A158" s="28" t="s">
        <v>106</v>
      </c>
      <c r="B158" s="204" t="s">
        <v>107</v>
      </c>
      <c r="C158" s="204"/>
      <c r="D158" s="204"/>
      <c r="E158" s="204"/>
      <c r="F158" s="61" t="s">
        <v>108</v>
      </c>
      <c r="G158" s="28" t="s">
        <v>38</v>
      </c>
    </row>
    <row r="159" spans="1:7" s="1" customFormat="1" ht="13.5" customHeight="1">
      <c r="A159" s="8" t="s">
        <v>6</v>
      </c>
      <c r="B159" s="254" t="s">
        <v>109</v>
      </c>
      <c r="C159" s="254"/>
      <c r="D159" s="254"/>
      <c r="E159" s="254"/>
      <c r="F159" s="62">
        <v>8.3299999999999999E-2</v>
      </c>
      <c r="G159" s="63">
        <f t="shared" ref="G159:G164" si="1">$G$154*F159</f>
        <v>380.22535999034147</v>
      </c>
    </row>
    <row r="160" spans="1:7" s="1" customFormat="1" ht="13.5" customHeight="1">
      <c r="A160" s="45" t="s">
        <v>9</v>
      </c>
      <c r="B160" s="255" t="s">
        <v>107</v>
      </c>
      <c r="C160" s="255"/>
      <c r="D160" s="255"/>
      <c r="E160" s="255"/>
      <c r="F160" s="62">
        <v>2.2200000000000001E-2</v>
      </c>
      <c r="G160" s="63">
        <f t="shared" si="1"/>
        <v>101.33256892899858</v>
      </c>
    </row>
    <row r="161" spans="1:7" s="1" customFormat="1" ht="13.5" customHeight="1">
      <c r="A161" s="45" t="s">
        <v>12</v>
      </c>
      <c r="B161" s="205" t="s">
        <v>110</v>
      </c>
      <c r="C161" s="205"/>
      <c r="D161" s="205"/>
      <c r="E161" s="205"/>
      <c r="F161" s="62">
        <v>4.0000000000000002E-4</v>
      </c>
      <c r="G161" s="63">
        <f t="shared" si="1"/>
        <v>1.8258120527747492</v>
      </c>
    </row>
    <row r="162" spans="1:7" s="1" customFormat="1" ht="14.25" customHeight="1">
      <c r="A162" s="45" t="s">
        <v>14</v>
      </c>
      <c r="B162" s="205" t="s">
        <v>111</v>
      </c>
      <c r="C162" s="205"/>
      <c r="D162" s="205"/>
      <c r="E162" s="205"/>
      <c r="F162" s="64">
        <v>2.0000000000000001E-4</v>
      </c>
      <c r="G162" s="63">
        <f t="shared" si="1"/>
        <v>0.91290602638737461</v>
      </c>
    </row>
    <row r="163" spans="1:7" s="1" customFormat="1" ht="13.5" customHeight="1">
      <c r="A163" s="45" t="s">
        <v>61</v>
      </c>
      <c r="B163" s="205" t="s">
        <v>112</v>
      </c>
      <c r="C163" s="205"/>
      <c r="D163" s="205"/>
      <c r="E163" s="205"/>
      <c r="F163" s="64">
        <v>1.4E-3</v>
      </c>
      <c r="G163" s="63">
        <f t="shared" si="1"/>
        <v>6.3903421847116215</v>
      </c>
    </row>
    <row r="164" spans="1:7" s="1" customFormat="1" ht="13.8" customHeight="1">
      <c r="A164" s="65" t="s">
        <v>63</v>
      </c>
      <c r="B164" s="205" t="s">
        <v>113</v>
      </c>
      <c r="C164" s="205"/>
      <c r="D164" s="205"/>
      <c r="E164" s="205"/>
      <c r="F164" s="64">
        <v>1.66E-2</v>
      </c>
      <c r="G164" s="63">
        <f t="shared" si="1"/>
        <v>75.771200190152086</v>
      </c>
    </row>
    <row r="165" spans="1:7" s="1" customFormat="1" ht="14.25" customHeight="1">
      <c r="A165" s="53"/>
      <c r="B165" s="218" t="s">
        <v>98</v>
      </c>
      <c r="C165" s="218"/>
      <c r="D165" s="218"/>
      <c r="E165" s="218"/>
      <c r="F165" s="66">
        <f>SUM(F159:F164)</f>
        <v>0.1241</v>
      </c>
      <c r="G165" s="54">
        <f>SUM(G159:G164)</f>
        <v>566.45818937336583</v>
      </c>
    </row>
    <row r="166" spans="1:7" s="1" customFormat="1" ht="14.25" customHeight="1">
      <c r="A166" s="4"/>
      <c r="B166" s="4"/>
      <c r="C166" s="4"/>
      <c r="D166" s="4"/>
      <c r="E166" s="4"/>
      <c r="F166" s="4"/>
      <c r="G166" s="4"/>
    </row>
    <row r="167" spans="1:7" s="1" customFormat="1" ht="14.25" customHeight="1">
      <c r="A167" s="200" t="s">
        <v>114</v>
      </c>
      <c r="B167" s="200"/>
      <c r="C167" s="200"/>
      <c r="D167" s="200"/>
      <c r="E167" s="200"/>
      <c r="F167" s="200"/>
      <c r="G167" s="200"/>
    </row>
    <row r="168" spans="1:7" s="1" customFormat="1" ht="15.75" customHeight="1">
      <c r="A168" s="200"/>
      <c r="B168" s="200"/>
      <c r="C168" s="200"/>
      <c r="D168" s="200"/>
      <c r="E168" s="200"/>
      <c r="F168" s="200"/>
      <c r="G168" s="200"/>
    </row>
    <row r="169" spans="1:7" s="1" customFormat="1">
      <c r="A169" s="4"/>
      <c r="B169" s="4"/>
      <c r="C169" s="4"/>
      <c r="D169" s="4"/>
      <c r="E169" s="4"/>
      <c r="F169" s="4"/>
      <c r="G169" s="4"/>
    </row>
    <row r="170" spans="1:7" s="1" customFormat="1" ht="108.6" customHeight="1">
      <c r="A170" s="202" t="s">
        <v>115</v>
      </c>
      <c r="B170" s="202"/>
      <c r="C170" s="202"/>
      <c r="D170" s="202"/>
      <c r="E170" s="202"/>
      <c r="F170" s="202"/>
      <c r="G170" s="202"/>
    </row>
    <row r="171" spans="1:7" s="1" customFormat="1" ht="14.85" customHeight="1">
      <c r="A171" s="12"/>
    </row>
    <row r="172" spans="1:7" s="1" customFormat="1" ht="92.4" customHeight="1">
      <c r="A172" s="202" t="s">
        <v>116</v>
      </c>
      <c r="B172" s="202"/>
      <c r="C172" s="202"/>
      <c r="D172" s="202"/>
      <c r="E172" s="202"/>
      <c r="F172" s="202"/>
      <c r="G172" s="202"/>
    </row>
    <row r="173" spans="1:7" s="1" customFormat="1" ht="14.1" customHeight="1">
      <c r="A173" s="12"/>
    </row>
    <row r="174" spans="1:7" s="1" customFormat="1" ht="148.19999999999999" customHeight="1">
      <c r="A174" s="202" t="s">
        <v>117</v>
      </c>
      <c r="B174" s="202"/>
      <c r="C174" s="202"/>
      <c r="D174" s="202"/>
      <c r="E174" s="202"/>
      <c r="F174" s="202"/>
      <c r="G174" s="202"/>
    </row>
    <row r="175" spans="1:7" s="1" customFormat="1" ht="16.350000000000001" customHeight="1">
      <c r="A175" s="12"/>
    </row>
    <row r="176" spans="1:7" s="1" customFormat="1" ht="232.8" customHeight="1">
      <c r="A176" s="202" t="s">
        <v>118</v>
      </c>
      <c r="B176" s="202"/>
      <c r="C176" s="202"/>
      <c r="D176" s="202"/>
      <c r="E176" s="202"/>
      <c r="F176" s="202"/>
      <c r="G176" s="202"/>
    </row>
    <row r="177" spans="1:7" s="1" customFormat="1" ht="13.35" customHeight="1">
      <c r="A177" s="19"/>
    </row>
    <row r="178" spans="1:7" s="1" customFormat="1" ht="187.2" customHeight="1">
      <c r="A178" s="202" t="s">
        <v>119</v>
      </c>
      <c r="B178" s="202"/>
      <c r="C178" s="202"/>
      <c r="D178" s="202"/>
      <c r="E178" s="202"/>
      <c r="F178" s="202"/>
      <c r="G178" s="202"/>
    </row>
    <row r="179" spans="1:7" s="1" customFormat="1" ht="13.35" customHeight="1">
      <c r="A179" s="12"/>
    </row>
    <row r="180" spans="1:7" s="1" customFormat="1" ht="72.599999999999994" customHeight="1">
      <c r="A180" s="202" t="s">
        <v>120</v>
      </c>
      <c r="B180" s="202"/>
      <c r="C180" s="202"/>
      <c r="D180" s="202"/>
      <c r="E180" s="202"/>
      <c r="F180" s="202"/>
      <c r="G180" s="202"/>
    </row>
    <row r="181" spans="1:7" s="1" customFormat="1" ht="13.35" customHeight="1">
      <c r="A181" s="12"/>
    </row>
    <row r="182" spans="1:7" s="1" customFormat="1" ht="13.5" customHeight="1">
      <c r="A182" s="253" t="s">
        <v>121</v>
      </c>
      <c r="B182" s="253"/>
      <c r="C182" s="253"/>
      <c r="D182" s="253"/>
      <c r="E182" s="253"/>
      <c r="F182" s="253"/>
      <c r="G182" s="253"/>
    </row>
    <row r="183" spans="1:7" s="1" customFormat="1" ht="13.5" customHeight="1">
      <c r="A183" s="4"/>
      <c r="B183" s="4"/>
      <c r="C183" s="4"/>
      <c r="D183" s="4"/>
      <c r="E183" s="4"/>
      <c r="F183" s="4"/>
      <c r="G183" s="4"/>
    </row>
    <row r="184" spans="1:7" s="1" customFormat="1" ht="25.5" customHeight="1">
      <c r="A184" s="28" t="s">
        <v>122</v>
      </c>
      <c r="B184" s="204" t="s">
        <v>123</v>
      </c>
      <c r="C184" s="204"/>
      <c r="D184" s="204"/>
      <c r="E184" s="204"/>
      <c r="F184" s="61" t="s">
        <v>124</v>
      </c>
      <c r="G184" s="28" t="s">
        <v>38</v>
      </c>
    </row>
    <row r="185" spans="1:7" s="1" customFormat="1" ht="31.5" customHeight="1">
      <c r="A185" s="29" t="s">
        <v>6</v>
      </c>
      <c r="B185" s="254" t="s">
        <v>125</v>
      </c>
      <c r="C185" s="254"/>
      <c r="D185" s="254"/>
      <c r="E185" s="254"/>
      <c r="F185" s="67"/>
      <c r="G185" s="68"/>
    </row>
    <row r="186" spans="1:7" s="1" customFormat="1" ht="14.25" customHeight="1">
      <c r="A186" s="207" t="s">
        <v>126</v>
      </c>
      <c r="B186" s="207"/>
      <c r="C186" s="207"/>
      <c r="D186" s="207"/>
      <c r="E186" s="207"/>
      <c r="F186" s="66"/>
      <c r="G186" s="54">
        <f>G185</f>
        <v>0</v>
      </c>
    </row>
    <row r="187" spans="1:7" s="1" customFormat="1" ht="35.25" customHeight="1">
      <c r="A187" s="200" t="s">
        <v>127</v>
      </c>
      <c r="B187" s="200"/>
      <c r="C187" s="200"/>
      <c r="D187" s="200"/>
      <c r="E187" s="200"/>
      <c r="F187" s="200"/>
      <c r="G187" s="200"/>
    </row>
    <row r="188" spans="1:7" s="1" customFormat="1" ht="97.8" customHeight="1">
      <c r="A188" s="200" t="s">
        <v>128</v>
      </c>
      <c r="B188" s="200"/>
      <c r="C188" s="200"/>
      <c r="D188" s="200"/>
      <c r="E188" s="200"/>
      <c r="F188" s="200"/>
      <c r="G188" s="200"/>
    </row>
    <row r="189" spans="1:7" s="1" customFormat="1" ht="13.5" customHeight="1">
      <c r="A189" s="69"/>
      <c r="B189" s="6"/>
      <c r="C189" s="6"/>
      <c r="D189" s="6"/>
      <c r="E189" s="6"/>
      <c r="F189" s="70"/>
      <c r="G189" s="71"/>
    </row>
    <row r="190" spans="1:7" s="1" customFormat="1" ht="13.5" customHeight="1">
      <c r="A190" s="178" t="s">
        <v>129</v>
      </c>
      <c r="B190" s="178"/>
      <c r="C190" s="178"/>
      <c r="D190" s="178"/>
      <c r="E190" s="178"/>
      <c r="F190" s="178"/>
      <c r="G190" s="178"/>
    </row>
    <row r="191" spans="1:7" s="1" customFormat="1" ht="13.5" customHeight="1">
      <c r="A191" s="256"/>
      <c r="B191" s="256"/>
      <c r="C191" s="256"/>
      <c r="D191" s="256"/>
      <c r="E191" s="256"/>
      <c r="F191" s="256"/>
      <c r="G191" s="256"/>
    </row>
    <row r="192" spans="1:7" s="1" customFormat="1" ht="14.25" customHeight="1">
      <c r="A192" s="28">
        <v>4</v>
      </c>
      <c r="B192" s="257" t="s">
        <v>130</v>
      </c>
      <c r="C192" s="257"/>
      <c r="D192" s="257"/>
      <c r="E192" s="257"/>
      <c r="F192" s="9"/>
      <c r="G192" s="28" t="s">
        <v>38</v>
      </c>
    </row>
    <row r="193" spans="1:7" s="1" customFormat="1" ht="15.75" customHeight="1">
      <c r="A193" s="22" t="s">
        <v>106</v>
      </c>
      <c r="B193" s="205" t="s">
        <v>107</v>
      </c>
      <c r="C193" s="205"/>
      <c r="D193" s="205"/>
      <c r="E193" s="205"/>
      <c r="F193" s="30">
        <f>F165</f>
        <v>0.1241</v>
      </c>
      <c r="G193" s="72">
        <f>G165</f>
        <v>566.45818937336583</v>
      </c>
    </row>
    <row r="194" spans="1:7" s="1" customFormat="1" ht="14.25" customHeight="1">
      <c r="A194" s="45" t="s">
        <v>122</v>
      </c>
      <c r="B194" s="205" t="s">
        <v>123</v>
      </c>
      <c r="C194" s="205"/>
      <c r="D194" s="205"/>
      <c r="E194" s="205"/>
      <c r="F194" s="73">
        <f>F185</f>
        <v>0</v>
      </c>
      <c r="G194" s="74">
        <f>G186</f>
        <v>0</v>
      </c>
    </row>
    <row r="195" spans="1:7" s="1" customFormat="1" ht="13.5" customHeight="1">
      <c r="A195" s="53"/>
      <c r="B195" s="218" t="s">
        <v>98</v>
      </c>
      <c r="C195" s="218"/>
      <c r="D195" s="218"/>
      <c r="E195" s="218"/>
      <c r="F195" s="75"/>
      <c r="G195" s="54">
        <f>SUM(G193:G194)</f>
        <v>566.45818937336583</v>
      </c>
    </row>
    <row r="196" spans="1:7" s="1" customFormat="1" ht="13.5" customHeight="1">
      <c r="A196" s="4"/>
      <c r="B196" s="4"/>
      <c r="C196" s="4"/>
      <c r="D196" s="4"/>
      <c r="E196" s="4"/>
      <c r="F196" s="4"/>
      <c r="G196" s="4"/>
    </row>
    <row r="197" spans="1:7" s="1" customFormat="1" ht="13.5" customHeight="1">
      <c r="A197" s="201" t="s">
        <v>131</v>
      </c>
      <c r="B197" s="201"/>
      <c r="C197" s="201"/>
      <c r="D197" s="201"/>
      <c r="E197" s="201"/>
      <c r="F197" s="201"/>
      <c r="G197" s="201"/>
    </row>
    <row r="198" spans="1:7" s="1" customFormat="1" ht="13.5" customHeight="1">
      <c r="A198" s="4"/>
      <c r="B198" s="4"/>
      <c r="C198" s="4"/>
      <c r="D198" s="4"/>
      <c r="E198" s="4"/>
      <c r="F198" s="4"/>
      <c r="G198" s="4"/>
    </row>
    <row r="199" spans="1:7" s="1" customFormat="1" ht="13.5" customHeight="1">
      <c r="A199" s="9">
        <v>5</v>
      </c>
      <c r="B199" s="207" t="s">
        <v>132</v>
      </c>
      <c r="C199" s="207"/>
      <c r="D199" s="207"/>
      <c r="E199" s="207"/>
      <c r="F199" s="207" t="s">
        <v>38</v>
      </c>
      <c r="G199" s="207"/>
    </row>
    <row r="200" spans="1:7" s="1" customFormat="1" ht="13.5" customHeight="1">
      <c r="A200" s="8" t="s">
        <v>6</v>
      </c>
      <c r="B200" s="254" t="s">
        <v>133</v>
      </c>
      <c r="C200" s="254"/>
      <c r="D200" s="254"/>
      <c r="E200" s="254"/>
      <c r="F200" s="258">
        <v>146.19</v>
      </c>
      <c r="G200" s="258"/>
    </row>
    <row r="201" spans="1:7" s="1" customFormat="1" ht="14.25" customHeight="1">
      <c r="A201" s="8" t="s">
        <v>9</v>
      </c>
      <c r="B201" s="254" t="s">
        <v>134</v>
      </c>
      <c r="C201" s="254"/>
      <c r="D201" s="254"/>
      <c r="E201" s="254"/>
      <c r="F201" s="258">
        <v>17.21</v>
      </c>
      <c r="G201" s="258"/>
    </row>
    <row r="202" spans="1:7" s="1" customFormat="1" ht="13.5" customHeight="1">
      <c r="A202" s="8" t="s">
        <v>12</v>
      </c>
      <c r="B202" s="254" t="s">
        <v>135</v>
      </c>
      <c r="C202" s="254"/>
      <c r="D202" s="254"/>
      <c r="E202" s="254"/>
      <c r="F202" s="258">
        <v>54.26</v>
      </c>
      <c r="G202" s="258"/>
    </row>
    <row r="203" spans="1:7" s="1" customFormat="1" ht="14.25" customHeight="1">
      <c r="A203" s="8" t="s">
        <v>14</v>
      </c>
      <c r="B203" s="254" t="s">
        <v>136</v>
      </c>
      <c r="C203" s="254"/>
      <c r="D203" s="254"/>
      <c r="E203" s="254"/>
      <c r="F203" s="258">
        <v>117.92</v>
      </c>
      <c r="G203" s="258"/>
    </row>
    <row r="204" spans="1:7" s="1" customFormat="1" ht="15.75" customHeight="1">
      <c r="A204" s="76"/>
      <c r="B204" s="207" t="s">
        <v>41</v>
      </c>
      <c r="C204" s="207"/>
      <c r="D204" s="207"/>
      <c r="E204" s="207"/>
      <c r="F204" s="259">
        <f>SUM(F200:F203)</f>
        <v>335.58</v>
      </c>
      <c r="G204" s="259"/>
    </row>
    <row r="205" spans="1:7" s="1" customFormat="1">
      <c r="A205" s="4"/>
      <c r="B205" s="4"/>
      <c r="C205" s="4"/>
      <c r="D205" s="4"/>
      <c r="E205" s="4"/>
      <c r="F205" s="4"/>
      <c r="G205" s="4"/>
    </row>
    <row r="206" spans="1:7" s="1" customFormat="1" ht="25.5" customHeight="1">
      <c r="A206" s="214" t="s">
        <v>137</v>
      </c>
      <c r="B206" s="214"/>
      <c r="C206" s="214"/>
      <c r="D206" s="214"/>
      <c r="E206" s="214"/>
      <c r="F206" s="214"/>
      <c r="G206" s="214"/>
    </row>
    <row r="207" spans="1:7" s="1" customFormat="1" ht="14.25" customHeight="1">
      <c r="A207" s="19"/>
      <c r="B207" s="4"/>
      <c r="C207" s="4"/>
      <c r="D207" s="4"/>
      <c r="E207" s="4"/>
      <c r="F207" s="4"/>
      <c r="G207" s="4"/>
    </row>
    <row r="208" spans="1:7" s="1" customFormat="1" ht="13.5" customHeight="1">
      <c r="A208" s="260" t="s">
        <v>138</v>
      </c>
      <c r="B208" s="260"/>
      <c r="C208" s="260"/>
      <c r="D208" s="260"/>
      <c r="E208" s="260"/>
      <c r="F208" s="260"/>
      <c r="G208" s="260"/>
    </row>
    <row r="209" spans="1:7" s="1" customFormat="1" ht="13.5" customHeight="1">
      <c r="A209" s="77"/>
      <c r="B209" s="77"/>
      <c r="C209" s="77"/>
      <c r="D209" s="77"/>
      <c r="E209" s="77"/>
      <c r="F209" s="77"/>
      <c r="G209" s="77"/>
    </row>
    <row r="210" spans="1:7" s="1" customFormat="1" ht="13.5" customHeight="1">
      <c r="A210" s="210" t="s">
        <v>139</v>
      </c>
      <c r="B210" s="210"/>
      <c r="C210" s="210"/>
      <c r="D210" s="210"/>
      <c r="E210" s="210"/>
      <c r="F210" s="210"/>
      <c r="G210" s="78">
        <f>F47+F131+G141+G195+F204</f>
        <v>5466.5683213102384</v>
      </c>
    </row>
    <row r="211" spans="1:7" s="1" customFormat="1" ht="13.5" customHeight="1">
      <c r="A211" s="4"/>
      <c r="B211" s="5"/>
      <c r="C211" s="5"/>
      <c r="D211" s="5"/>
      <c r="E211" s="5"/>
      <c r="F211" s="5"/>
      <c r="G211" s="79">
        <f>G210+G213</f>
        <v>5794.5624205888525</v>
      </c>
    </row>
    <row r="212" spans="1:7" s="1" customFormat="1" ht="13.5" customHeight="1">
      <c r="A212" s="24">
        <v>6</v>
      </c>
      <c r="B212" s="261" t="s">
        <v>140</v>
      </c>
      <c r="C212" s="261"/>
      <c r="D212" s="261"/>
      <c r="E212" s="261"/>
      <c r="F212" s="80" t="s">
        <v>47</v>
      </c>
      <c r="G212" s="81" t="s">
        <v>38</v>
      </c>
    </row>
    <row r="213" spans="1:7" s="1" customFormat="1" ht="13.5" customHeight="1">
      <c r="A213" s="82" t="s">
        <v>6</v>
      </c>
      <c r="B213" s="262" t="s">
        <v>141</v>
      </c>
      <c r="C213" s="262"/>
      <c r="D213" s="262"/>
      <c r="E213" s="262"/>
      <c r="F213" s="83">
        <v>0.06</v>
      </c>
      <c r="G213" s="84">
        <f>G210*F213</f>
        <v>327.99409927861427</v>
      </c>
    </row>
    <row r="214" spans="1:7" s="1" customFormat="1" ht="13.5" customHeight="1">
      <c r="A214" s="85" t="s">
        <v>9</v>
      </c>
      <c r="B214" s="182" t="s">
        <v>142</v>
      </c>
      <c r="C214" s="182"/>
      <c r="D214" s="182"/>
      <c r="E214" s="182"/>
      <c r="F214" s="86">
        <v>8.0298800000000004E-2</v>
      </c>
      <c r="G214" s="87">
        <f>(G210+G213)*F214</f>
        <v>465.29640889838015</v>
      </c>
    </row>
    <row r="215" spans="1:7" s="1" customFormat="1" ht="13.5" customHeight="1">
      <c r="A215" s="85" t="s">
        <v>12</v>
      </c>
      <c r="B215" s="182" t="s">
        <v>143</v>
      </c>
      <c r="C215" s="182"/>
      <c r="D215" s="182"/>
      <c r="E215" s="182"/>
      <c r="F215" s="86"/>
      <c r="G215" s="87"/>
    </row>
    <row r="216" spans="1:7" s="1" customFormat="1" ht="14.25" customHeight="1">
      <c r="A216" s="85"/>
      <c r="B216" s="182" t="s">
        <v>144</v>
      </c>
      <c r="C216" s="182"/>
      <c r="D216" s="182"/>
      <c r="E216" s="182"/>
      <c r="F216" s="86">
        <v>0.03</v>
      </c>
      <c r="G216" s="87">
        <f>((G210+G213+G214)/0.9135)*F216</f>
        <v>205.57828668266771</v>
      </c>
    </row>
    <row r="217" spans="1:7" s="1" customFormat="1" ht="14.25" customHeight="1">
      <c r="A217" s="85"/>
      <c r="B217" s="182" t="s">
        <v>145</v>
      </c>
      <c r="C217" s="182"/>
      <c r="D217" s="182"/>
      <c r="E217" s="182"/>
      <c r="F217" s="86">
        <v>6.4999999999999997E-3</v>
      </c>
      <c r="G217" s="87">
        <f>((G210+G213+G214)/0.9135)*F217</f>
        <v>44.541962114578006</v>
      </c>
    </row>
    <row r="218" spans="1:7" s="1" customFormat="1" ht="15.75" customHeight="1">
      <c r="A218" s="85"/>
      <c r="B218" s="182" t="s">
        <v>146</v>
      </c>
      <c r="C218" s="182"/>
      <c r="D218" s="182"/>
      <c r="E218" s="182"/>
      <c r="F218" s="86">
        <v>0.05</v>
      </c>
      <c r="G218" s="87">
        <f>((G210+G213+G214)/0.9135)*F218</f>
        <v>342.63047780444623</v>
      </c>
    </row>
    <row r="219" spans="1:7" s="1" customFormat="1" ht="17.25" customHeight="1">
      <c r="A219" s="88"/>
      <c r="B219" s="263" t="s">
        <v>41</v>
      </c>
      <c r="C219" s="263"/>
      <c r="D219" s="263"/>
      <c r="E219" s="263"/>
      <c r="F219" s="89">
        <f>SUM(F213:F218)</f>
        <v>0.22679880000000002</v>
      </c>
      <c r="G219" s="25">
        <f>SUM(G213:G218)</f>
        <v>1386.0412347786862</v>
      </c>
    </row>
    <row r="220" spans="1:7" s="1" customFormat="1">
      <c r="A220" s="4"/>
      <c r="B220" s="4"/>
      <c r="C220" s="4"/>
      <c r="D220" s="4"/>
      <c r="E220" s="4"/>
      <c r="F220" s="4"/>
      <c r="G220" s="4"/>
    </row>
    <row r="221" spans="1:7" s="1" customFormat="1" ht="15.6" customHeight="1">
      <c r="A221" s="180" t="s">
        <v>147</v>
      </c>
      <c r="B221" s="180"/>
      <c r="C221" s="180"/>
      <c r="D221" s="180"/>
      <c r="E221" s="180"/>
      <c r="F221" s="180"/>
      <c r="G221" s="180"/>
    </row>
    <row r="222" spans="1:7" s="1" customFormat="1" ht="17.100000000000001" customHeight="1">
      <c r="A222" s="180" t="s">
        <v>148</v>
      </c>
      <c r="B222" s="180"/>
      <c r="C222" s="180"/>
      <c r="D222" s="180"/>
      <c r="E222" s="180"/>
      <c r="F222" s="180"/>
      <c r="G222" s="180"/>
    </row>
    <row r="223" spans="1:7" s="1" customFormat="1" ht="71.400000000000006" customHeight="1">
      <c r="A223" s="264" t="s">
        <v>149</v>
      </c>
      <c r="B223" s="264"/>
      <c r="C223" s="264"/>
      <c r="D223" s="264"/>
      <c r="E223" s="264"/>
      <c r="F223" s="264"/>
      <c r="G223" s="264"/>
    </row>
    <row r="224" spans="1:7" s="1" customFormat="1" ht="56.25" customHeight="1">
      <c r="A224" s="200" t="s">
        <v>150</v>
      </c>
      <c r="B224" s="200"/>
      <c r="C224" s="200"/>
      <c r="D224" s="200"/>
      <c r="E224" s="200"/>
      <c r="F224" s="200"/>
      <c r="G224" s="200"/>
    </row>
    <row r="225" spans="1:7" s="1" customFormat="1" ht="14.25" customHeight="1">
      <c r="A225" s="77"/>
      <c r="B225" s="77"/>
      <c r="C225" s="77"/>
      <c r="D225" s="77"/>
      <c r="E225" s="77"/>
      <c r="F225" s="77"/>
      <c r="G225" s="77"/>
    </row>
    <row r="226" spans="1:7" s="1" customFormat="1" ht="11.25" customHeight="1">
      <c r="A226" s="77"/>
      <c r="B226" s="5"/>
      <c r="C226" s="5"/>
      <c r="D226" s="5"/>
      <c r="E226" s="5"/>
      <c r="F226" s="5"/>
      <c r="G226" s="5"/>
    </row>
    <row r="227" spans="1:7" s="1" customFormat="1" ht="13.5" customHeight="1">
      <c r="A227" s="178" t="s">
        <v>151</v>
      </c>
      <c r="B227" s="178"/>
      <c r="C227" s="178"/>
      <c r="D227" s="178"/>
      <c r="E227" s="178"/>
      <c r="F227" s="178"/>
      <c r="G227" s="178"/>
    </row>
    <row r="228" spans="1:7" s="1" customFormat="1" ht="13.5" customHeight="1">
      <c r="A228" s="15"/>
      <c r="B228" s="15"/>
      <c r="C228" s="15"/>
      <c r="D228" s="15"/>
      <c r="E228" s="15"/>
      <c r="F228" s="15"/>
      <c r="G228" s="15"/>
    </row>
    <row r="229" spans="1:7" s="1" customFormat="1" ht="22.35" customHeight="1">
      <c r="A229" s="90"/>
      <c r="B229" s="245" t="s">
        <v>152</v>
      </c>
      <c r="C229" s="245"/>
      <c r="D229" s="245"/>
      <c r="E229" s="245"/>
      <c r="F229" s="245" t="s">
        <v>153</v>
      </c>
      <c r="G229" s="245"/>
    </row>
    <row r="230" spans="1:7" s="1" customFormat="1" ht="13.5" customHeight="1">
      <c r="A230" s="16" t="s">
        <v>6</v>
      </c>
      <c r="B230" s="182" t="s">
        <v>154</v>
      </c>
      <c r="C230" s="182"/>
      <c r="D230" s="182"/>
      <c r="E230" s="182"/>
      <c r="F230" s="265">
        <f>F47</f>
        <v>2209.2979999999998</v>
      </c>
      <c r="G230" s="265"/>
    </row>
    <row r="231" spans="1:7" s="1" customFormat="1" ht="13.5" customHeight="1">
      <c r="A231" s="16" t="s">
        <v>9</v>
      </c>
      <c r="B231" s="182" t="s">
        <v>155</v>
      </c>
      <c r="C231" s="182"/>
      <c r="D231" s="182"/>
      <c r="E231" s="182"/>
      <c r="F231" s="265">
        <f>F131</f>
        <v>2198.2058347272728</v>
      </c>
      <c r="G231" s="265"/>
    </row>
    <row r="232" spans="1:7" s="1" customFormat="1" ht="13.5" customHeight="1">
      <c r="A232" s="16" t="s">
        <v>12</v>
      </c>
      <c r="B232" s="182" t="s">
        <v>156</v>
      </c>
      <c r="C232" s="182"/>
      <c r="D232" s="182"/>
      <c r="E232" s="182"/>
      <c r="F232" s="265">
        <f>G141</f>
        <v>157.02629720959999</v>
      </c>
      <c r="G232" s="265"/>
    </row>
    <row r="233" spans="1:7" s="1" customFormat="1" ht="13.5" customHeight="1">
      <c r="A233" s="16" t="s">
        <v>14</v>
      </c>
      <c r="B233" s="182" t="s">
        <v>157</v>
      </c>
      <c r="C233" s="182"/>
      <c r="D233" s="182"/>
      <c r="E233" s="182"/>
      <c r="F233" s="265">
        <f>G195</f>
        <v>566.45818937336583</v>
      </c>
      <c r="G233" s="265"/>
    </row>
    <row r="234" spans="1:7" s="1" customFormat="1" ht="13.5" customHeight="1">
      <c r="A234" s="16" t="s">
        <v>61</v>
      </c>
      <c r="B234" s="182" t="s">
        <v>158</v>
      </c>
      <c r="C234" s="182"/>
      <c r="D234" s="182"/>
      <c r="E234" s="182"/>
      <c r="F234" s="265">
        <f>F204</f>
        <v>335.58</v>
      </c>
      <c r="G234" s="265"/>
    </row>
    <row r="235" spans="1:7" s="1" customFormat="1" ht="14.25" customHeight="1">
      <c r="A235" s="183" t="s">
        <v>159</v>
      </c>
      <c r="B235" s="183"/>
      <c r="C235" s="183"/>
      <c r="D235" s="183"/>
      <c r="E235" s="183"/>
      <c r="F235" s="266">
        <f>SUM(F230:F234)</f>
        <v>5466.5683213102384</v>
      </c>
      <c r="G235" s="266"/>
    </row>
    <row r="236" spans="1:7" s="1" customFormat="1" ht="13.5" customHeight="1">
      <c r="A236" s="16" t="s">
        <v>63</v>
      </c>
      <c r="B236" s="182" t="s">
        <v>160</v>
      </c>
      <c r="C236" s="182"/>
      <c r="D236" s="182"/>
      <c r="E236" s="182"/>
      <c r="F236" s="265">
        <f>G219</f>
        <v>1386.0412347786862</v>
      </c>
      <c r="G236" s="265"/>
    </row>
    <row r="237" spans="1:7" s="1" customFormat="1" ht="23.25" customHeight="1">
      <c r="A237" s="173" t="s">
        <v>161</v>
      </c>
      <c r="B237" s="173"/>
      <c r="C237" s="173"/>
      <c r="D237" s="173"/>
      <c r="E237" s="173"/>
      <c r="F237" s="267">
        <f>ROUND(F235+F236,2)</f>
        <v>6852.61</v>
      </c>
      <c r="G237" s="267"/>
    </row>
    <row r="238" spans="1:7" s="1" customFormat="1" ht="18.75" customHeight="1">
      <c r="A238" s="10"/>
      <c r="B238" s="10"/>
      <c r="C238" s="10"/>
      <c r="D238" s="10"/>
      <c r="E238" s="10"/>
      <c r="F238" s="10"/>
      <c r="G238" s="10"/>
    </row>
    <row r="239" spans="1:7" s="1" customFormat="1" ht="13.5" customHeight="1">
      <c r="A239" s="178" t="s">
        <v>162</v>
      </c>
      <c r="B239" s="178"/>
      <c r="C239" s="178"/>
      <c r="D239" s="178"/>
      <c r="E239" s="178"/>
      <c r="F239" s="178"/>
      <c r="G239" s="178"/>
    </row>
    <row r="240" spans="1:7" s="1" customFormat="1" ht="14.25" customHeight="1">
      <c r="A240" s="4"/>
      <c r="B240" s="4"/>
      <c r="C240" s="4"/>
      <c r="D240" s="4"/>
      <c r="E240" s="4"/>
      <c r="F240" s="4"/>
      <c r="G240" s="4"/>
    </row>
    <row r="241" spans="1:249" s="1" customFormat="1" ht="53.25" customHeight="1">
      <c r="A241" s="207" t="s">
        <v>163</v>
      </c>
      <c r="B241" s="207"/>
      <c r="C241" s="9" t="s">
        <v>164</v>
      </c>
      <c r="D241" s="9" t="s">
        <v>165</v>
      </c>
      <c r="E241" s="9" t="s">
        <v>166</v>
      </c>
      <c r="F241" s="9" t="s">
        <v>167</v>
      </c>
      <c r="G241" s="9" t="s">
        <v>168</v>
      </c>
    </row>
    <row r="242" spans="1:249" s="1" customFormat="1" ht="39.6">
      <c r="A242" s="8" t="s">
        <v>169</v>
      </c>
      <c r="B242" s="91" t="str">
        <f>F34</f>
        <v>Posto 12X36 h DIURNO MOTORIZADO</v>
      </c>
      <c r="C242" s="92">
        <f>F237</f>
        <v>6852.61</v>
      </c>
      <c r="D242" s="8">
        <v>2</v>
      </c>
      <c r="E242" s="92">
        <f>C242*D242</f>
        <v>13705.22</v>
      </c>
      <c r="F242" s="93">
        <v>1</v>
      </c>
      <c r="G242" s="92">
        <f>E242*F242</f>
        <v>13705.22</v>
      </c>
    </row>
    <row r="243" spans="1:249" s="1" customFormat="1" ht="13.5" customHeight="1">
      <c r="A243" s="207" t="s">
        <v>170</v>
      </c>
      <c r="B243" s="207"/>
      <c r="C243" s="207"/>
      <c r="D243" s="207"/>
      <c r="E243" s="207"/>
      <c r="F243" s="207"/>
      <c r="G243" s="94">
        <f>G242</f>
        <v>13705.22</v>
      </c>
    </row>
    <row r="244" spans="1:249" s="1" customFormat="1" ht="13.5" customHeight="1">
      <c r="A244" s="4"/>
      <c r="B244" s="4"/>
      <c r="C244" s="4"/>
      <c r="D244" s="4"/>
      <c r="E244" s="4"/>
      <c r="F244" s="4"/>
      <c r="G244" s="4"/>
    </row>
    <row r="245" spans="1:249" s="1" customFormat="1" ht="14.25" customHeight="1">
      <c r="A245" s="201" t="s">
        <v>171</v>
      </c>
      <c r="B245" s="201"/>
      <c r="C245" s="201"/>
      <c r="D245" s="201"/>
      <c r="E245" s="201"/>
      <c r="F245" s="201"/>
      <c r="G245" s="201"/>
    </row>
    <row r="246" spans="1:249" s="1" customFormat="1" ht="14.25" customHeight="1">
      <c r="A246" s="4"/>
      <c r="B246" s="4"/>
      <c r="C246" s="4"/>
      <c r="D246" s="4"/>
      <c r="E246" s="4"/>
      <c r="F246" s="4"/>
      <c r="G246" s="4"/>
    </row>
    <row r="247" spans="1:249" s="1" customFormat="1" ht="14.25" customHeight="1">
      <c r="A247" s="76"/>
      <c r="B247" s="207" t="s">
        <v>172</v>
      </c>
      <c r="C247" s="207"/>
      <c r="D247" s="207"/>
      <c r="E247" s="207"/>
      <c r="F247" s="207"/>
      <c r="G247" s="207"/>
    </row>
    <row r="248" spans="1:249" s="1" customFormat="1" ht="14.25" customHeight="1">
      <c r="A248" s="76"/>
      <c r="B248" s="268" t="s">
        <v>173</v>
      </c>
      <c r="C248" s="268"/>
      <c r="D248" s="268"/>
      <c r="E248" s="268"/>
      <c r="F248" s="207" t="s">
        <v>174</v>
      </c>
      <c r="G248" s="207"/>
    </row>
    <row r="249" spans="1:249" s="1" customFormat="1">
      <c r="A249" s="29" t="s">
        <v>6</v>
      </c>
      <c r="B249" s="269" t="s">
        <v>175</v>
      </c>
      <c r="C249" s="269"/>
      <c r="D249" s="269"/>
      <c r="E249" s="269"/>
      <c r="F249" s="270">
        <f>E242</f>
        <v>13705.22</v>
      </c>
      <c r="G249" s="270"/>
    </row>
    <row r="250" spans="1:249" s="1" customFormat="1">
      <c r="A250" s="8" t="s">
        <v>9</v>
      </c>
      <c r="B250" s="269" t="s">
        <v>176</v>
      </c>
      <c r="C250" s="269"/>
      <c r="D250" s="269"/>
      <c r="E250" s="269"/>
      <c r="F250" s="270">
        <f>G243</f>
        <v>13705.22</v>
      </c>
      <c r="G250" s="270"/>
    </row>
    <row r="251" spans="1:249" s="1" customFormat="1" ht="38.1" customHeight="1">
      <c r="A251" s="8" t="s">
        <v>12</v>
      </c>
      <c r="B251" s="182" t="s">
        <v>177</v>
      </c>
      <c r="C251" s="182"/>
      <c r="D251" s="182"/>
      <c r="E251" s="182"/>
      <c r="F251" s="271">
        <f>F250*12</f>
        <v>164462.63999999998</v>
      </c>
      <c r="G251" s="271"/>
    </row>
    <row r="252" spans="1:249" s="1" customFormat="1" ht="27.75" customHeight="1">
      <c r="A252" s="4"/>
      <c r="B252" s="4"/>
      <c r="C252" s="4"/>
      <c r="D252" s="4"/>
      <c r="E252" s="4"/>
      <c r="F252" s="4"/>
      <c r="G252" s="4"/>
    </row>
    <row r="253" spans="1:249" s="1" customFormat="1">
      <c r="A253" s="272" t="s">
        <v>178</v>
      </c>
      <c r="B253" s="272"/>
      <c r="C253" s="272"/>
      <c r="D253" s="272"/>
      <c r="E253" s="272"/>
      <c r="F253" s="272"/>
      <c r="G253" s="27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row>
    <row r="254" spans="1:249" s="1" customFormat="1"/>
    <row r="255" spans="1:249" s="1" customFormat="1">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row>
    <row r="256" spans="1:249" s="1" customFormat="1" ht="70.5" customHeight="1">
      <c r="A256" s="200" t="s">
        <v>179</v>
      </c>
      <c r="B256" s="200"/>
      <c r="C256" s="200"/>
      <c r="D256" s="200"/>
      <c r="E256" s="200"/>
      <c r="F256" s="200"/>
      <c r="G256" s="200"/>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row>
    <row r="257" spans="58:249" s="1" customFormat="1">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row>
    <row r="258" spans="58:249" s="1" customFormat="1">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row>
    <row r="259" spans="58:249" s="1" customFormat="1">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row>
    <row r="260" spans="58:249" s="1" customFormat="1">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row>
    <row r="261" spans="58:249" s="1" customFormat="1">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c r="IM261" s="2"/>
      <c r="IN261" s="2"/>
      <c r="IO261" s="2"/>
    </row>
    <row r="262" spans="58:249" s="1" customFormat="1">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row>
    <row r="263" spans="58:249" s="1" customFormat="1">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row>
    <row r="264" spans="58:249" s="1" customFormat="1">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row>
    <row r="266" spans="58:249" s="1" customFormat="1">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row>
  </sheetData>
  <mergeCells count="232">
    <mergeCell ref="A256:G256"/>
    <mergeCell ref="B248:E248"/>
    <mergeCell ref="F248:G248"/>
    <mergeCell ref="B249:E249"/>
    <mergeCell ref="F249:G249"/>
    <mergeCell ref="B250:E250"/>
    <mergeCell ref="F250:G250"/>
    <mergeCell ref="B251:E251"/>
    <mergeCell ref="F251:G251"/>
    <mergeCell ref="A253:G253"/>
    <mergeCell ref="B236:E236"/>
    <mergeCell ref="F236:G236"/>
    <mergeCell ref="A237:E237"/>
    <mergeCell ref="F237:G237"/>
    <mergeCell ref="A239:G239"/>
    <mergeCell ref="A241:B241"/>
    <mergeCell ref="A243:F243"/>
    <mergeCell ref="A245:G245"/>
    <mergeCell ref="B247:G247"/>
    <mergeCell ref="B231:E231"/>
    <mergeCell ref="F231:G231"/>
    <mergeCell ref="B232:E232"/>
    <mergeCell ref="F232:G232"/>
    <mergeCell ref="B233:E233"/>
    <mergeCell ref="F233:G233"/>
    <mergeCell ref="B234:E234"/>
    <mergeCell ref="F234:G234"/>
    <mergeCell ref="A235:E235"/>
    <mergeCell ref="F235:G235"/>
    <mergeCell ref="B219:E219"/>
    <mergeCell ref="A221:G221"/>
    <mergeCell ref="A222:G222"/>
    <mergeCell ref="A223:G223"/>
    <mergeCell ref="A224:G224"/>
    <mergeCell ref="A227:G227"/>
    <mergeCell ref="B229:E229"/>
    <mergeCell ref="F229:G229"/>
    <mergeCell ref="B230:E230"/>
    <mergeCell ref="F230:G230"/>
    <mergeCell ref="A208:G208"/>
    <mergeCell ref="A210:F210"/>
    <mergeCell ref="B212:E212"/>
    <mergeCell ref="B213:E213"/>
    <mergeCell ref="B214:E214"/>
    <mergeCell ref="B215:E215"/>
    <mergeCell ref="B216:E216"/>
    <mergeCell ref="B217:E217"/>
    <mergeCell ref="B218:E218"/>
    <mergeCell ref="B201:E201"/>
    <mergeCell ref="F201:G201"/>
    <mergeCell ref="B202:E202"/>
    <mergeCell ref="F202:G202"/>
    <mergeCell ref="B203:E203"/>
    <mergeCell ref="F203:G203"/>
    <mergeCell ref="B204:E204"/>
    <mergeCell ref="F204:G204"/>
    <mergeCell ref="A206:G206"/>
    <mergeCell ref="A191:G191"/>
    <mergeCell ref="B192:E192"/>
    <mergeCell ref="B193:E193"/>
    <mergeCell ref="B194:E194"/>
    <mergeCell ref="B195:E195"/>
    <mergeCell ref="A197:G197"/>
    <mergeCell ref="B199:E199"/>
    <mergeCell ref="F199:G199"/>
    <mergeCell ref="B200:E200"/>
    <mergeCell ref="F200:G200"/>
    <mergeCell ref="A178:G178"/>
    <mergeCell ref="A180:G180"/>
    <mergeCell ref="A182:G182"/>
    <mergeCell ref="B184:E184"/>
    <mergeCell ref="B185:E185"/>
    <mergeCell ref="A186:E186"/>
    <mergeCell ref="A187:G187"/>
    <mergeCell ref="A188:G188"/>
    <mergeCell ref="A190:G190"/>
    <mergeCell ref="B162:E162"/>
    <mergeCell ref="B163:E163"/>
    <mergeCell ref="B164:E164"/>
    <mergeCell ref="B165:E165"/>
    <mergeCell ref="A167:G168"/>
    <mergeCell ref="A170:G170"/>
    <mergeCell ref="A172:G172"/>
    <mergeCell ref="A174:G174"/>
    <mergeCell ref="A176:G176"/>
    <mergeCell ref="A148:G148"/>
    <mergeCell ref="A150:G150"/>
    <mergeCell ref="A152:G152"/>
    <mergeCell ref="A154:F154"/>
    <mergeCell ref="A156:G156"/>
    <mergeCell ref="B158:E158"/>
    <mergeCell ref="B159:E159"/>
    <mergeCell ref="B160:E160"/>
    <mergeCell ref="B161:E161"/>
    <mergeCell ref="B135:E135"/>
    <mergeCell ref="B136:E136"/>
    <mergeCell ref="B137:E137"/>
    <mergeCell ref="B138:E138"/>
    <mergeCell ref="B139:E139"/>
    <mergeCell ref="B140:E140"/>
    <mergeCell ref="B141:E141"/>
    <mergeCell ref="A143:G146"/>
    <mergeCell ref="A147:G147"/>
    <mergeCell ref="B128:E128"/>
    <mergeCell ref="F128:G128"/>
    <mergeCell ref="B129:E129"/>
    <mergeCell ref="F129:G129"/>
    <mergeCell ref="B130:E130"/>
    <mergeCell ref="F130:G130"/>
    <mergeCell ref="A131:E131"/>
    <mergeCell ref="F131:G131"/>
    <mergeCell ref="A133:G133"/>
    <mergeCell ref="A119:G119"/>
    <mergeCell ref="A120:G120"/>
    <mergeCell ref="A121:G121"/>
    <mergeCell ref="A122:G122"/>
    <mergeCell ref="A124:G124"/>
    <mergeCell ref="B126:E126"/>
    <mergeCell ref="F126:G126"/>
    <mergeCell ref="B127:E127"/>
    <mergeCell ref="F127:G127"/>
    <mergeCell ref="B113:E113"/>
    <mergeCell ref="F113:G113"/>
    <mergeCell ref="B114:E114"/>
    <mergeCell ref="F114:G114"/>
    <mergeCell ref="A115:E115"/>
    <mergeCell ref="F115:G115"/>
    <mergeCell ref="A116:G116"/>
    <mergeCell ref="A117:G117"/>
    <mergeCell ref="A118:G118"/>
    <mergeCell ref="A99:G99"/>
    <mergeCell ref="A100:G100"/>
    <mergeCell ref="A101:G102"/>
    <mergeCell ref="A103:G103"/>
    <mergeCell ref="A104:G104"/>
    <mergeCell ref="A106:G106"/>
    <mergeCell ref="A108:G108"/>
    <mergeCell ref="A110:F110"/>
    <mergeCell ref="B112:E112"/>
    <mergeCell ref="F112:G112"/>
    <mergeCell ref="B93:E93"/>
    <mergeCell ref="F93:G93"/>
    <mergeCell ref="B94:E94"/>
    <mergeCell ref="F94:G94"/>
    <mergeCell ref="B95:E95"/>
    <mergeCell ref="F95:G95"/>
    <mergeCell ref="B96:E96"/>
    <mergeCell ref="F96:G96"/>
    <mergeCell ref="A97:E97"/>
    <mergeCell ref="F97:G97"/>
    <mergeCell ref="A82:G83"/>
    <mergeCell ref="A84:G85"/>
    <mergeCell ref="A86:G86"/>
    <mergeCell ref="A87:G87"/>
    <mergeCell ref="A89:G89"/>
    <mergeCell ref="B91:E91"/>
    <mergeCell ref="F91:G91"/>
    <mergeCell ref="B92:E92"/>
    <mergeCell ref="F92:G92"/>
    <mergeCell ref="B72:E72"/>
    <mergeCell ref="B73:E73"/>
    <mergeCell ref="B74:E74"/>
    <mergeCell ref="B75:E75"/>
    <mergeCell ref="B76:E76"/>
    <mergeCell ref="B77:E77"/>
    <mergeCell ref="B78:E78"/>
    <mergeCell ref="B79:E79"/>
    <mergeCell ref="A80:E80"/>
    <mergeCell ref="B56:E56"/>
    <mergeCell ref="B57:E57"/>
    <mergeCell ref="B58:E58"/>
    <mergeCell ref="A59:E59"/>
    <mergeCell ref="A60:G62"/>
    <mergeCell ref="A63:G64"/>
    <mergeCell ref="A66:G68"/>
    <mergeCell ref="A69:F69"/>
    <mergeCell ref="B71:E71"/>
    <mergeCell ref="B46:D46"/>
    <mergeCell ref="F46:G46"/>
    <mergeCell ref="A47:E47"/>
    <mergeCell ref="F47:G47"/>
    <mergeCell ref="A48:G49"/>
    <mergeCell ref="A50:G50"/>
    <mergeCell ref="A52:G52"/>
    <mergeCell ref="A54:G54"/>
    <mergeCell ref="A55:G55"/>
    <mergeCell ref="A39:G39"/>
    <mergeCell ref="A40:G40"/>
    <mergeCell ref="A41:G41"/>
    <mergeCell ref="A42:G42"/>
    <mergeCell ref="A43:G43"/>
    <mergeCell ref="B44:E44"/>
    <mergeCell ref="F44:G44"/>
    <mergeCell ref="B45:E45"/>
    <mergeCell ref="F45:G45"/>
    <mergeCell ref="A33:G33"/>
    <mergeCell ref="B34:E34"/>
    <mergeCell ref="F34:G34"/>
    <mergeCell ref="B35:E35"/>
    <mergeCell ref="F35:G35"/>
    <mergeCell ref="B36:E36"/>
    <mergeCell ref="F36:G36"/>
    <mergeCell ref="B37:E37"/>
    <mergeCell ref="F37:G37"/>
    <mergeCell ref="B20:E20"/>
    <mergeCell ref="F20:G20"/>
    <mergeCell ref="A21:G21"/>
    <mergeCell ref="A22:G23"/>
    <mergeCell ref="A24:G25"/>
    <mergeCell ref="A26:G26"/>
    <mergeCell ref="A28:G28"/>
    <mergeCell ref="A30:G30"/>
    <mergeCell ref="A31:G31"/>
    <mergeCell ref="B13:E13"/>
    <mergeCell ref="F13:G13"/>
    <mergeCell ref="B14:E14"/>
    <mergeCell ref="F14:G14"/>
    <mergeCell ref="B15:E15"/>
    <mergeCell ref="F15:G15"/>
    <mergeCell ref="A16:G18"/>
    <mergeCell ref="B19:E19"/>
    <mergeCell ref="F19:G19"/>
    <mergeCell ref="A1:G2"/>
    <mergeCell ref="A3:G3"/>
    <mergeCell ref="A4:G4"/>
    <mergeCell ref="A5:G5"/>
    <mergeCell ref="A6:G6"/>
    <mergeCell ref="A7:G7"/>
    <mergeCell ref="A8:E8"/>
    <mergeCell ref="A10:G10"/>
    <mergeCell ref="B12:E12"/>
    <mergeCell ref="F12:G12"/>
  </mergeCells>
  <pageMargins left="6.0416666666666702E-2" right="0" top="0" bottom="0"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86456-8F60-4F26-A9D9-DCACEF180972}">
  <dimension ref="A1:IP268"/>
  <sheetViews>
    <sheetView topLeftCell="A190" zoomScaleNormal="100" workbookViewId="0">
      <selection activeCell="I207" sqref="I207"/>
    </sheetView>
  </sheetViews>
  <sheetFormatPr defaultColWidth="8.59765625" defaultRowHeight="13.8"/>
  <cols>
    <col min="1" max="1" width="11.09765625" style="1" customWidth="1"/>
    <col min="2" max="2" width="11.69921875" style="1" customWidth="1"/>
    <col min="3" max="3" width="12.796875" style="1" customWidth="1"/>
    <col min="4" max="4" width="11.59765625" style="1" customWidth="1"/>
    <col min="5" max="5" width="12.59765625" style="1" customWidth="1"/>
    <col min="6" max="6" width="16.796875" style="1" customWidth="1"/>
    <col min="7" max="7" width="17.296875" style="1" customWidth="1"/>
    <col min="8" max="58" width="10.5" style="1" customWidth="1"/>
    <col min="59" max="250" width="10" style="2" customWidth="1"/>
  </cols>
  <sheetData>
    <row r="1" spans="1:7">
      <c r="A1" s="161" t="s">
        <v>0</v>
      </c>
      <c r="B1" s="161"/>
      <c r="C1" s="161"/>
      <c r="D1" s="161"/>
      <c r="E1" s="161"/>
      <c r="F1" s="161"/>
      <c r="G1" s="161"/>
    </row>
    <row r="2" spans="1:7">
      <c r="A2" s="161"/>
      <c r="B2" s="161"/>
      <c r="C2" s="161"/>
      <c r="D2" s="161"/>
      <c r="E2" s="161"/>
      <c r="F2" s="161"/>
      <c r="G2" s="161"/>
    </row>
    <row r="3" spans="1:7">
      <c r="A3" s="162"/>
      <c r="B3" s="162"/>
      <c r="C3" s="162"/>
      <c r="D3" s="162"/>
      <c r="E3" s="162"/>
      <c r="F3" s="162"/>
      <c r="G3" s="162"/>
    </row>
    <row r="4" spans="1:7">
      <c r="A4" s="161" t="s">
        <v>1</v>
      </c>
      <c r="B4" s="161"/>
      <c r="C4" s="161"/>
      <c r="D4" s="161"/>
      <c r="E4" s="161"/>
      <c r="F4" s="161"/>
      <c r="G4" s="161"/>
    </row>
    <row r="5" spans="1:7">
      <c r="A5" s="163"/>
      <c r="B5" s="163"/>
      <c r="C5" s="163"/>
      <c r="D5" s="163"/>
      <c r="E5" s="163"/>
      <c r="F5" s="163"/>
      <c r="G5" s="163"/>
    </row>
    <row r="6" spans="1:7" ht="13.5" customHeight="1">
      <c r="A6" s="164" t="s">
        <v>2</v>
      </c>
      <c r="B6" s="164"/>
      <c r="C6" s="164"/>
      <c r="D6" s="164"/>
      <c r="E6" s="164"/>
      <c r="F6" s="164"/>
      <c r="G6" s="164"/>
    </row>
    <row r="7" spans="1:7" ht="13.5" customHeight="1">
      <c r="A7" s="165" t="s">
        <v>3</v>
      </c>
      <c r="B7" s="165"/>
      <c r="C7" s="165"/>
      <c r="D7" s="165"/>
      <c r="E7" s="165"/>
      <c r="F7" s="165"/>
      <c r="G7" s="165"/>
    </row>
    <row r="8" spans="1:7" ht="13.5" customHeight="1">
      <c r="A8" s="166" t="s">
        <v>4</v>
      </c>
      <c r="B8" s="166"/>
      <c r="C8" s="166"/>
      <c r="D8" s="166"/>
      <c r="E8" s="166"/>
      <c r="F8" s="5"/>
      <c r="G8" s="5"/>
    </row>
    <row r="9" spans="1:7">
      <c r="A9" s="6"/>
      <c r="B9" s="6"/>
      <c r="C9" s="6"/>
      <c r="D9" s="6"/>
      <c r="E9" s="6"/>
      <c r="F9" s="5"/>
      <c r="G9" s="5"/>
    </row>
    <row r="10" spans="1:7">
      <c r="A10" s="161" t="s">
        <v>5</v>
      </c>
      <c r="B10" s="161"/>
      <c r="C10" s="161"/>
      <c r="D10" s="161"/>
      <c r="E10" s="161"/>
      <c r="F10" s="161"/>
      <c r="G10" s="161"/>
    </row>
    <row r="11" spans="1:7">
      <c r="A11" s="7"/>
      <c r="B11" s="7"/>
      <c r="C11" s="7"/>
      <c r="D11" s="7"/>
      <c r="E11" s="7"/>
      <c r="F11" s="7"/>
      <c r="G11" s="7"/>
    </row>
    <row r="12" spans="1:7" ht="13.5" customHeight="1">
      <c r="A12" s="8" t="s">
        <v>6</v>
      </c>
      <c r="B12" s="167" t="s">
        <v>7</v>
      </c>
      <c r="C12" s="167"/>
      <c r="D12" s="167"/>
      <c r="E12" s="167"/>
      <c r="F12" s="168" t="s">
        <v>8</v>
      </c>
      <c r="G12" s="168"/>
    </row>
    <row r="13" spans="1:7" ht="15.75" customHeight="1">
      <c r="A13" s="8" t="s">
        <v>9</v>
      </c>
      <c r="B13" s="167" t="s">
        <v>10</v>
      </c>
      <c r="C13" s="167"/>
      <c r="D13" s="167"/>
      <c r="E13" s="167"/>
      <c r="F13" s="169" t="s">
        <v>11</v>
      </c>
      <c r="G13" s="169"/>
    </row>
    <row r="14" spans="1:7" ht="27.75" customHeight="1">
      <c r="A14" s="8" t="s">
        <v>12</v>
      </c>
      <c r="B14" s="167" t="s">
        <v>13</v>
      </c>
      <c r="C14" s="167"/>
      <c r="D14" s="167"/>
      <c r="E14" s="167"/>
      <c r="F14" s="170" t="s">
        <v>274</v>
      </c>
      <c r="G14" s="170"/>
    </row>
    <row r="15" spans="1:7" ht="13.5" customHeight="1">
      <c r="A15" s="8" t="s">
        <v>14</v>
      </c>
      <c r="B15" s="171" t="s">
        <v>15</v>
      </c>
      <c r="C15" s="171"/>
      <c r="D15" s="171"/>
      <c r="E15" s="171"/>
      <c r="F15" s="172">
        <v>12</v>
      </c>
      <c r="G15" s="172"/>
    </row>
    <row r="16" spans="1:7">
      <c r="A16" s="161" t="s">
        <v>16</v>
      </c>
      <c r="B16" s="161"/>
      <c r="C16" s="161"/>
      <c r="D16" s="161"/>
      <c r="E16" s="161"/>
      <c r="F16" s="161"/>
      <c r="G16" s="161"/>
    </row>
    <row r="17" spans="1:7">
      <c r="A17" s="161"/>
      <c r="B17" s="161"/>
      <c r="C17" s="161"/>
      <c r="D17" s="161"/>
      <c r="E17" s="161"/>
      <c r="F17" s="161"/>
      <c r="G17" s="161"/>
    </row>
    <row r="18" spans="1:7">
      <c r="A18" s="161"/>
      <c r="B18" s="161"/>
      <c r="C18" s="161"/>
      <c r="D18" s="161"/>
      <c r="E18" s="161"/>
      <c r="F18" s="161"/>
      <c r="G18" s="161"/>
    </row>
    <row r="19" spans="1:7" ht="25.5" customHeight="1">
      <c r="A19" s="9" t="s">
        <v>17</v>
      </c>
      <c r="B19" s="173" t="s">
        <v>18</v>
      </c>
      <c r="C19" s="173"/>
      <c r="D19" s="173"/>
      <c r="E19" s="173"/>
      <c r="F19" s="173" t="s">
        <v>19</v>
      </c>
      <c r="G19" s="173"/>
    </row>
    <row r="20" spans="1:7" ht="23.25" customHeight="1">
      <c r="A20" s="8" t="s">
        <v>20</v>
      </c>
      <c r="B20" s="174" t="s">
        <v>180</v>
      </c>
      <c r="C20" s="174"/>
      <c r="D20" s="174"/>
      <c r="E20" s="174"/>
      <c r="F20" s="174" t="s">
        <v>22</v>
      </c>
      <c r="G20" s="174"/>
    </row>
    <row r="21" spans="1:7">
      <c r="A21" s="175"/>
      <c r="B21" s="175"/>
      <c r="C21" s="175"/>
      <c r="D21" s="175"/>
      <c r="E21" s="175"/>
      <c r="F21" s="175"/>
      <c r="G21" s="175"/>
    </row>
    <row r="22" spans="1:7" ht="13.5" customHeight="1">
      <c r="A22" s="176" t="s">
        <v>23</v>
      </c>
      <c r="B22" s="176"/>
      <c r="C22" s="176"/>
      <c r="D22" s="176"/>
      <c r="E22" s="176"/>
      <c r="F22" s="176"/>
      <c r="G22" s="176"/>
    </row>
    <row r="23" spans="1:7">
      <c r="A23" s="176"/>
      <c r="B23" s="176"/>
      <c r="C23" s="176"/>
      <c r="D23" s="176"/>
      <c r="E23" s="176"/>
      <c r="F23" s="176"/>
      <c r="G23" s="176"/>
    </row>
    <row r="24" spans="1:7" ht="14.25" customHeight="1">
      <c r="A24" s="176" t="s">
        <v>24</v>
      </c>
      <c r="B24" s="176"/>
      <c r="C24" s="176"/>
      <c r="D24" s="176"/>
      <c r="E24" s="176"/>
      <c r="F24" s="176"/>
      <c r="G24" s="176"/>
    </row>
    <row r="25" spans="1:7">
      <c r="A25" s="176"/>
      <c r="B25" s="176"/>
      <c r="C25" s="176"/>
      <c r="D25" s="176"/>
      <c r="E25" s="176"/>
      <c r="F25" s="176"/>
      <c r="G25" s="176"/>
    </row>
    <row r="26" spans="1:7" ht="26.25" customHeight="1">
      <c r="A26" s="177" t="s">
        <v>279</v>
      </c>
      <c r="B26" s="177"/>
      <c r="C26" s="177"/>
      <c r="D26" s="177"/>
      <c r="E26" s="177"/>
      <c r="F26" s="177"/>
      <c r="G26" s="177"/>
    </row>
    <row r="27" spans="1:7">
      <c r="A27" s="11"/>
      <c r="B27" s="11"/>
      <c r="C27" s="11"/>
      <c r="D27" s="11"/>
      <c r="E27" s="11"/>
      <c r="F27" s="11"/>
      <c r="G27" s="11"/>
    </row>
    <row r="28" spans="1:7" ht="14.25" customHeight="1">
      <c r="A28" s="178" t="s">
        <v>25</v>
      </c>
      <c r="B28" s="178"/>
      <c r="C28" s="178"/>
      <c r="D28" s="178"/>
      <c r="E28" s="178"/>
      <c r="F28" s="178"/>
      <c r="G28" s="178"/>
    </row>
    <row r="29" spans="1:7">
      <c r="A29" s="12"/>
      <c r="B29" s="11"/>
      <c r="C29" s="13"/>
      <c r="D29" s="11"/>
      <c r="E29" s="11"/>
      <c r="F29" s="11"/>
      <c r="G29" s="11"/>
    </row>
    <row r="30" spans="1:7">
      <c r="A30" s="179" t="s">
        <v>26</v>
      </c>
      <c r="B30" s="179"/>
      <c r="C30" s="179"/>
      <c r="D30" s="179"/>
      <c r="E30" s="179"/>
      <c r="F30" s="179"/>
      <c r="G30" s="179"/>
    </row>
    <row r="31" spans="1:7">
      <c r="A31" s="180" t="s">
        <v>27</v>
      </c>
      <c r="B31" s="180"/>
      <c r="C31" s="180"/>
      <c r="D31" s="180"/>
      <c r="E31" s="180"/>
      <c r="F31" s="180"/>
      <c r="G31" s="180"/>
    </row>
    <row r="32" spans="1:7">
      <c r="A32" s="14"/>
      <c r="B32" s="15"/>
      <c r="C32" s="15"/>
      <c r="D32" s="15"/>
      <c r="E32" s="15"/>
      <c r="F32" s="15"/>
      <c r="G32" s="15"/>
    </row>
    <row r="33" spans="1:7" ht="13.5" customHeight="1">
      <c r="A33" s="181" t="s">
        <v>28</v>
      </c>
      <c r="B33" s="181"/>
      <c r="C33" s="181"/>
      <c r="D33" s="181"/>
      <c r="E33" s="181"/>
      <c r="F33" s="181"/>
      <c r="G33" s="181"/>
    </row>
    <row r="34" spans="1:7" ht="14.25" customHeight="1">
      <c r="A34" s="17">
        <v>1</v>
      </c>
      <c r="B34" s="182" t="s">
        <v>29</v>
      </c>
      <c r="C34" s="182"/>
      <c r="D34" s="182"/>
      <c r="E34" s="182"/>
      <c r="F34" s="183" t="str">
        <f>B20</f>
        <v>Posto 12X36 h NOTURNO MOTORIZADO</v>
      </c>
      <c r="G34" s="183"/>
    </row>
    <row r="35" spans="1:7" ht="13.5" customHeight="1">
      <c r="A35" s="17">
        <v>2</v>
      </c>
      <c r="B35" s="182" t="s">
        <v>30</v>
      </c>
      <c r="C35" s="182"/>
      <c r="D35" s="182"/>
      <c r="E35" s="182"/>
      <c r="F35" s="184" t="s">
        <v>31</v>
      </c>
      <c r="G35" s="184"/>
    </row>
    <row r="36" spans="1:7" ht="13.5" customHeight="1">
      <c r="A36" s="17">
        <v>3</v>
      </c>
      <c r="B36" s="182" t="s">
        <v>32</v>
      </c>
      <c r="C36" s="182"/>
      <c r="D36" s="182"/>
      <c r="E36" s="182"/>
      <c r="F36" s="185">
        <v>1699.46</v>
      </c>
      <c r="G36" s="185"/>
    </row>
    <row r="37" spans="1:7" ht="13.5" customHeight="1">
      <c r="A37" s="17">
        <v>4</v>
      </c>
      <c r="B37" s="182" t="s">
        <v>33</v>
      </c>
      <c r="C37" s="182"/>
      <c r="D37" s="182"/>
      <c r="E37" s="182"/>
      <c r="F37" s="186">
        <v>45658</v>
      </c>
      <c r="G37" s="186"/>
    </row>
    <row r="38" spans="1:7">
      <c r="A38" s="18"/>
      <c r="B38" s="19"/>
      <c r="C38" s="19"/>
      <c r="D38" s="19"/>
      <c r="E38" s="19"/>
      <c r="F38" s="20"/>
      <c r="G38" s="20"/>
    </row>
    <row r="39" spans="1:7">
      <c r="A39" s="187" t="s">
        <v>34</v>
      </c>
      <c r="B39" s="187"/>
      <c r="C39" s="187"/>
      <c r="D39" s="187"/>
      <c r="E39" s="187"/>
      <c r="F39" s="187"/>
      <c r="G39" s="187"/>
    </row>
    <row r="40" spans="1:7">
      <c r="A40" s="187"/>
      <c r="B40" s="187"/>
      <c r="C40" s="187"/>
      <c r="D40" s="187"/>
      <c r="E40" s="187"/>
      <c r="F40" s="187"/>
      <c r="G40" s="187"/>
    </row>
    <row r="41" spans="1:7" ht="13.5" customHeight="1">
      <c r="A41" s="188" t="s">
        <v>35</v>
      </c>
      <c r="B41" s="188"/>
      <c r="C41" s="188"/>
      <c r="D41" s="188"/>
      <c r="E41" s="188"/>
      <c r="F41" s="188"/>
      <c r="G41" s="188"/>
    </row>
    <row r="42" spans="1:7">
      <c r="A42" s="189"/>
      <c r="B42" s="189"/>
      <c r="C42" s="189"/>
      <c r="D42" s="189"/>
      <c r="E42" s="189"/>
      <c r="F42" s="189"/>
      <c r="G42" s="189"/>
    </row>
    <row r="43" spans="1:7">
      <c r="A43" s="190" t="s">
        <v>36</v>
      </c>
      <c r="B43" s="190"/>
      <c r="C43" s="190"/>
      <c r="D43" s="190"/>
      <c r="E43" s="190"/>
      <c r="F43" s="190"/>
      <c r="G43" s="190"/>
    </row>
    <row r="44" spans="1:7" ht="13.5" customHeight="1">
      <c r="A44" s="139">
        <v>1</v>
      </c>
      <c r="B44" s="273" t="s">
        <v>37</v>
      </c>
      <c r="C44" s="273"/>
      <c r="D44" s="273"/>
      <c r="E44" s="273"/>
      <c r="F44" s="273" t="s">
        <v>38</v>
      </c>
      <c r="G44" s="273"/>
    </row>
    <row r="45" spans="1:7" s="1" customFormat="1" ht="13.5" customHeight="1">
      <c r="A45" s="140" t="s">
        <v>6</v>
      </c>
      <c r="B45" s="274" t="s">
        <v>39</v>
      </c>
      <c r="C45" s="275"/>
      <c r="D45" s="275"/>
      <c r="E45" s="276"/>
      <c r="F45" s="195">
        <f>F36</f>
        <v>1699.46</v>
      </c>
      <c r="G45" s="277"/>
    </row>
    <row r="46" spans="1:7" s="1" customFormat="1" ht="13.5" customHeight="1">
      <c r="A46" s="141" t="s">
        <v>9</v>
      </c>
      <c r="B46" s="278" t="s">
        <v>40</v>
      </c>
      <c r="C46" s="279"/>
      <c r="D46" s="280"/>
      <c r="E46" s="138">
        <v>0.3</v>
      </c>
      <c r="F46" s="195">
        <f>E46*F45</f>
        <v>509.83799999999997</v>
      </c>
      <c r="G46" s="277"/>
    </row>
    <row r="47" spans="1:7" s="1" customFormat="1" ht="13.5" customHeight="1">
      <c r="A47" s="142" t="s">
        <v>12</v>
      </c>
      <c r="B47" s="274" t="s">
        <v>181</v>
      </c>
      <c r="C47" s="275"/>
      <c r="D47" s="276"/>
      <c r="E47" s="143">
        <v>0.2</v>
      </c>
      <c r="F47" s="283">
        <f>((F45+F46)*(7/12))*20%</f>
        <v>257.7514333333333</v>
      </c>
      <c r="G47" s="284"/>
    </row>
    <row r="48" spans="1:7" s="1" customFormat="1" ht="13.5" customHeight="1">
      <c r="A48" s="140" t="s">
        <v>14</v>
      </c>
      <c r="B48" s="285" t="s">
        <v>182</v>
      </c>
      <c r="C48" s="286"/>
      <c r="D48" s="287"/>
      <c r="E48" s="143">
        <v>0.2</v>
      </c>
      <c r="F48" s="288">
        <f>((F45+F46)*(1/12))*1.2</f>
        <v>220.92979999999997</v>
      </c>
      <c r="G48" s="289"/>
    </row>
    <row r="49" spans="1:7" s="1" customFormat="1" ht="13.5" customHeight="1">
      <c r="A49" s="281" t="s">
        <v>41</v>
      </c>
      <c r="B49" s="281"/>
      <c r="C49" s="281"/>
      <c r="D49" s="281"/>
      <c r="E49" s="281"/>
      <c r="F49" s="282">
        <f>SUM(F45:G48)</f>
        <v>2687.979233333333</v>
      </c>
      <c r="G49" s="282"/>
    </row>
    <row r="50" spans="1:7" s="1" customFormat="1" ht="13.5" customHeight="1">
      <c r="A50" s="188" t="s">
        <v>42</v>
      </c>
      <c r="B50" s="188"/>
      <c r="C50" s="188"/>
      <c r="D50" s="188"/>
      <c r="E50" s="188"/>
      <c r="F50" s="188"/>
      <c r="G50" s="188"/>
    </row>
    <row r="51" spans="1:7" s="1" customFormat="1">
      <c r="A51" s="188"/>
      <c r="B51" s="188"/>
      <c r="C51" s="188"/>
      <c r="D51" s="188"/>
      <c r="E51" s="188"/>
      <c r="F51" s="188"/>
      <c r="G51" s="188"/>
    </row>
    <row r="52" spans="1:7" s="1" customFormat="1" ht="60.75" customHeight="1">
      <c r="A52" s="200" t="s">
        <v>280</v>
      </c>
      <c r="B52" s="200"/>
      <c r="C52" s="200"/>
      <c r="D52" s="200"/>
      <c r="E52" s="200"/>
      <c r="F52" s="200"/>
      <c r="G52" s="200"/>
    </row>
    <row r="53" spans="1:7" s="1" customFormat="1" ht="17.25" customHeight="1">
      <c r="A53" s="26"/>
      <c r="B53" s="26"/>
      <c r="C53" s="26"/>
      <c r="D53" s="26"/>
      <c r="E53" s="26"/>
      <c r="F53" s="26"/>
      <c r="G53" s="26"/>
    </row>
    <row r="54" spans="1:7" s="1" customFormat="1">
      <c r="A54" s="201" t="s">
        <v>43</v>
      </c>
      <c r="B54" s="201"/>
      <c r="C54" s="201"/>
      <c r="D54" s="201"/>
      <c r="E54" s="201"/>
      <c r="F54" s="201"/>
      <c r="G54" s="201"/>
    </row>
    <row r="55" spans="1:7" s="1" customFormat="1">
      <c r="A55" s="14"/>
      <c r="B55" s="15"/>
      <c r="C55" s="15"/>
      <c r="D55" s="15"/>
      <c r="E55" s="15"/>
      <c r="F55" s="15"/>
      <c r="G55" s="15"/>
    </row>
    <row r="56" spans="1:7" s="1" customFormat="1" ht="13.5" customHeight="1">
      <c r="A56" s="202" t="s">
        <v>44</v>
      </c>
      <c r="B56" s="202"/>
      <c r="C56" s="202"/>
      <c r="D56" s="202"/>
      <c r="E56" s="202"/>
      <c r="F56" s="202"/>
      <c r="G56" s="202"/>
    </row>
    <row r="57" spans="1:7" s="1" customFormat="1">
      <c r="A57" s="203"/>
      <c r="B57" s="203"/>
      <c r="C57" s="203"/>
      <c r="D57" s="203"/>
      <c r="E57" s="203"/>
      <c r="F57" s="203"/>
      <c r="G57" s="203"/>
    </row>
    <row r="58" spans="1:7" s="1" customFormat="1" ht="26.25" customHeight="1">
      <c r="A58" s="28" t="s">
        <v>45</v>
      </c>
      <c r="B58" s="204" t="s">
        <v>46</v>
      </c>
      <c r="C58" s="204"/>
      <c r="D58" s="204"/>
      <c r="E58" s="204"/>
      <c r="F58" s="28" t="s">
        <v>47</v>
      </c>
      <c r="G58" s="28" t="s">
        <v>38</v>
      </c>
    </row>
    <row r="59" spans="1:7" s="1" customFormat="1" ht="13.5" customHeight="1">
      <c r="A59" s="29" t="s">
        <v>6</v>
      </c>
      <c r="B59" s="205" t="s">
        <v>48</v>
      </c>
      <c r="C59" s="205"/>
      <c r="D59" s="205"/>
      <c r="E59" s="205"/>
      <c r="F59" s="30">
        <f>(1/12)</f>
        <v>8.3333333333333329E-2</v>
      </c>
      <c r="G59" s="31">
        <f>$F$49*F59</f>
        <v>223.99826944444442</v>
      </c>
    </row>
    <row r="60" spans="1:7" s="1" customFormat="1" ht="13.5" customHeight="1">
      <c r="A60" s="29" t="s">
        <v>9</v>
      </c>
      <c r="B60" s="206" t="s">
        <v>49</v>
      </c>
      <c r="C60" s="206"/>
      <c r="D60" s="206"/>
      <c r="E60" s="206"/>
      <c r="F60" s="32">
        <f>(1/12)/3</f>
        <v>2.7777777777777776E-2</v>
      </c>
      <c r="G60" s="31">
        <f>$F$49*F60</f>
        <v>74.666089814814796</v>
      </c>
    </row>
    <row r="61" spans="1:7" s="1" customFormat="1" ht="13.5" customHeight="1">
      <c r="A61" s="207" t="s">
        <v>41</v>
      </c>
      <c r="B61" s="207"/>
      <c r="C61" s="207"/>
      <c r="D61" s="207"/>
      <c r="E61" s="207"/>
      <c r="F61" s="33">
        <f>SUM(F59:F60)</f>
        <v>0.1111111111111111</v>
      </c>
      <c r="G61" s="34">
        <f>SUM(G59:G60)</f>
        <v>298.66435925925919</v>
      </c>
    </row>
    <row r="62" spans="1:7" s="1" customFormat="1" ht="14.25" customHeight="1">
      <c r="A62" s="208" t="s">
        <v>50</v>
      </c>
      <c r="B62" s="208"/>
      <c r="C62" s="208"/>
      <c r="D62" s="208"/>
      <c r="E62" s="208"/>
      <c r="F62" s="208"/>
      <c r="G62" s="208"/>
    </row>
    <row r="63" spans="1:7" s="1" customFormat="1">
      <c r="A63" s="208"/>
      <c r="B63" s="208"/>
      <c r="C63" s="208"/>
      <c r="D63" s="208"/>
      <c r="E63" s="208"/>
      <c r="F63" s="208"/>
      <c r="G63" s="208"/>
    </row>
    <row r="64" spans="1:7" s="1" customFormat="1" ht="13.5" customHeight="1">
      <c r="A64" s="208"/>
      <c r="B64" s="208"/>
      <c r="C64" s="208"/>
      <c r="D64" s="208"/>
      <c r="E64" s="208"/>
      <c r="F64" s="208"/>
      <c r="G64" s="208"/>
    </row>
    <row r="65" spans="1:7" s="1" customFormat="1" ht="19.5" customHeight="1">
      <c r="A65" s="200" t="s">
        <v>51</v>
      </c>
      <c r="B65" s="200"/>
      <c r="C65" s="200"/>
      <c r="D65" s="200"/>
      <c r="E65" s="200"/>
      <c r="F65" s="200"/>
      <c r="G65" s="200"/>
    </row>
    <row r="66" spans="1:7" s="1" customFormat="1" ht="13.5" customHeight="1">
      <c r="A66" s="200"/>
      <c r="B66" s="200"/>
      <c r="C66" s="200"/>
      <c r="D66" s="200"/>
      <c r="E66" s="200"/>
      <c r="F66" s="200"/>
      <c r="G66" s="200"/>
    </row>
    <row r="67" spans="1:7" s="1" customFormat="1" ht="13.5" customHeight="1">
      <c r="A67" s="26"/>
      <c r="B67" s="26"/>
      <c r="C67" s="26"/>
      <c r="D67" s="26"/>
      <c r="E67" s="26"/>
      <c r="F67" s="26"/>
      <c r="G67" s="26"/>
    </row>
    <row r="68" spans="1:7" s="1" customFormat="1" ht="14.25" customHeight="1">
      <c r="A68" s="209" t="s">
        <v>52</v>
      </c>
      <c r="B68" s="209"/>
      <c r="C68" s="209"/>
      <c r="D68" s="209"/>
      <c r="E68" s="209"/>
      <c r="F68" s="209"/>
      <c r="G68" s="209"/>
    </row>
    <row r="69" spans="1:7" s="1" customFormat="1">
      <c r="A69" s="209"/>
      <c r="B69" s="209"/>
      <c r="C69" s="209"/>
      <c r="D69" s="209"/>
      <c r="E69" s="209"/>
      <c r="F69" s="209"/>
      <c r="G69" s="209"/>
    </row>
    <row r="70" spans="1:7" s="1" customFormat="1" ht="13.5" customHeight="1">
      <c r="A70" s="209"/>
      <c r="B70" s="209"/>
      <c r="C70" s="209"/>
      <c r="D70" s="209"/>
      <c r="E70" s="209"/>
      <c r="F70" s="209"/>
      <c r="G70" s="209"/>
    </row>
    <row r="71" spans="1:7" s="1" customFormat="1" ht="14.25" customHeight="1">
      <c r="A71" s="210" t="s">
        <v>53</v>
      </c>
      <c r="B71" s="210"/>
      <c r="C71" s="210"/>
      <c r="D71" s="210"/>
      <c r="E71" s="210"/>
      <c r="F71" s="210"/>
      <c r="G71" s="35">
        <f>F49+G61</f>
        <v>2986.6435925925921</v>
      </c>
    </row>
    <row r="72" spans="1:7" s="1" customFormat="1">
      <c r="A72" s="18"/>
      <c r="B72" s="15"/>
      <c r="C72" s="15"/>
      <c r="D72" s="15"/>
      <c r="E72" s="15"/>
      <c r="F72" s="15"/>
      <c r="G72" s="15"/>
    </row>
    <row r="73" spans="1:7" s="1" customFormat="1" ht="13.5" customHeight="1">
      <c r="A73" s="36" t="s">
        <v>54</v>
      </c>
      <c r="B73" s="211" t="s">
        <v>55</v>
      </c>
      <c r="C73" s="211"/>
      <c r="D73" s="211"/>
      <c r="E73" s="211"/>
      <c r="F73" s="37" t="s">
        <v>56</v>
      </c>
      <c r="G73" s="37" t="s">
        <v>38</v>
      </c>
    </row>
    <row r="74" spans="1:7" s="1" customFormat="1" ht="13.5" customHeight="1">
      <c r="A74" s="38" t="s">
        <v>6</v>
      </c>
      <c r="B74" s="212" t="s">
        <v>57</v>
      </c>
      <c r="C74" s="212"/>
      <c r="D74" s="212"/>
      <c r="E74" s="212"/>
      <c r="F74" s="39">
        <v>0.2</v>
      </c>
      <c r="G74" s="40">
        <f t="shared" ref="G74:G81" si="0">$G$71*F74</f>
        <v>597.32871851851849</v>
      </c>
    </row>
    <row r="75" spans="1:7" s="1" customFormat="1" ht="13.5" customHeight="1">
      <c r="A75" s="38" t="s">
        <v>9</v>
      </c>
      <c r="B75" s="212" t="s">
        <v>58</v>
      </c>
      <c r="C75" s="212"/>
      <c r="D75" s="212"/>
      <c r="E75" s="212"/>
      <c r="F75" s="39">
        <v>2.5000000000000001E-2</v>
      </c>
      <c r="G75" s="40">
        <f t="shared" si="0"/>
        <v>74.666089814814811</v>
      </c>
    </row>
    <row r="76" spans="1:7" s="1" customFormat="1" ht="13.5" customHeight="1">
      <c r="A76" s="38" t="s">
        <v>12</v>
      </c>
      <c r="B76" s="212" t="s">
        <v>59</v>
      </c>
      <c r="C76" s="212"/>
      <c r="D76" s="212"/>
      <c r="E76" s="212"/>
      <c r="F76" s="39">
        <v>0.03</v>
      </c>
      <c r="G76" s="40">
        <f t="shared" si="0"/>
        <v>89.599307777777753</v>
      </c>
    </row>
    <row r="77" spans="1:7" s="1" customFormat="1" ht="13.5" customHeight="1">
      <c r="A77" s="38" t="s">
        <v>14</v>
      </c>
      <c r="B77" s="212" t="s">
        <v>60</v>
      </c>
      <c r="C77" s="212"/>
      <c r="D77" s="212"/>
      <c r="E77" s="212"/>
      <c r="F77" s="39">
        <v>1.4999999999999999E-2</v>
      </c>
      <c r="G77" s="40">
        <f t="shared" si="0"/>
        <v>44.799653888888876</v>
      </c>
    </row>
    <row r="78" spans="1:7" s="1" customFormat="1" ht="13.5" customHeight="1">
      <c r="A78" s="38" t="s">
        <v>61</v>
      </c>
      <c r="B78" s="212" t="s">
        <v>62</v>
      </c>
      <c r="C78" s="212"/>
      <c r="D78" s="212"/>
      <c r="E78" s="212"/>
      <c r="F78" s="39">
        <v>0.01</v>
      </c>
      <c r="G78" s="40">
        <f t="shared" si="0"/>
        <v>29.86643592592592</v>
      </c>
    </row>
    <row r="79" spans="1:7" s="1" customFormat="1" ht="13.5" customHeight="1">
      <c r="A79" s="38" t="s">
        <v>63</v>
      </c>
      <c r="B79" s="212" t="s">
        <v>64</v>
      </c>
      <c r="C79" s="212"/>
      <c r="D79" s="212"/>
      <c r="E79" s="212"/>
      <c r="F79" s="39">
        <v>6.0000000000000001E-3</v>
      </c>
      <c r="G79" s="40">
        <f t="shared" si="0"/>
        <v>17.919861555555553</v>
      </c>
    </row>
    <row r="80" spans="1:7" s="1" customFormat="1" ht="13.5" customHeight="1">
      <c r="A80" s="38" t="s">
        <v>65</v>
      </c>
      <c r="B80" s="182" t="s">
        <v>66</v>
      </c>
      <c r="C80" s="182"/>
      <c r="D80" s="182"/>
      <c r="E80" s="182"/>
      <c r="F80" s="39">
        <v>2E-3</v>
      </c>
      <c r="G80" s="40">
        <f t="shared" si="0"/>
        <v>5.9732871851851845</v>
      </c>
    </row>
    <row r="81" spans="1:250" s="1" customFormat="1" ht="13.5" customHeight="1">
      <c r="A81" s="38" t="s">
        <v>67</v>
      </c>
      <c r="B81" s="182" t="s">
        <v>68</v>
      </c>
      <c r="C81" s="182"/>
      <c r="D81" s="182"/>
      <c r="E81" s="182"/>
      <c r="F81" s="39">
        <v>0.08</v>
      </c>
      <c r="G81" s="40">
        <f t="shared" si="0"/>
        <v>238.93148740740736</v>
      </c>
    </row>
    <row r="82" spans="1:250" s="1" customFormat="1" ht="14.25" customHeight="1">
      <c r="A82" s="213" t="s">
        <v>41</v>
      </c>
      <c r="B82" s="213"/>
      <c r="C82" s="213"/>
      <c r="D82" s="213"/>
      <c r="E82" s="213"/>
      <c r="F82" s="41">
        <f>SUM(F74:F81)</f>
        <v>0.36800000000000005</v>
      </c>
      <c r="G82" s="42">
        <f>SUM(G74:G81)</f>
        <v>1099.084842074074</v>
      </c>
    </row>
    <row r="83" spans="1:250" s="1" customFormat="1" ht="13.5" customHeight="1">
      <c r="A83" s="7"/>
      <c r="B83" s="15"/>
      <c r="C83" s="15"/>
      <c r="D83" s="15"/>
      <c r="E83" s="15"/>
      <c r="F83" s="15"/>
      <c r="G83" s="15"/>
    </row>
    <row r="84" spans="1:250" s="1" customFormat="1" ht="14.25" customHeight="1">
      <c r="A84" s="214" t="s">
        <v>69</v>
      </c>
      <c r="B84" s="214"/>
      <c r="C84" s="214"/>
      <c r="D84" s="214"/>
      <c r="E84" s="214"/>
      <c r="F84" s="214"/>
      <c r="G84" s="214"/>
    </row>
    <row r="85" spans="1:250" s="1" customFormat="1" ht="13.5" customHeight="1">
      <c r="A85" s="214"/>
      <c r="B85" s="214"/>
      <c r="C85" s="214"/>
      <c r="D85" s="214"/>
      <c r="E85" s="214"/>
      <c r="F85" s="214"/>
      <c r="G85" s="214"/>
    </row>
    <row r="86" spans="1:250" s="1" customFormat="1" ht="14.25" customHeight="1">
      <c r="A86" s="214" t="s">
        <v>70</v>
      </c>
      <c r="B86" s="214"/>
      <c r="C86" s="214"/>
      <c r="D86" s="214"/>
      <c r="E86" s="214"/>
      <c r="F86" s="214"/>
      <c r="G86" s="214"/>
    </row>
    <row r="87" spans="1:250" s="1" customFormat="1" ht="13.5" customHeight="1">
      <c r="A87" s="214"/>
      <c r="B87" s="214"/>
      <c r="C87" s="214"/>
      <c r="D87" s="214"/>
      <c r="E87" s="214"/>
      <c r="F87" s="214"/>
      <c r="G87" s="214"/>
    </row>
    <row r="88" spans="1:250" s="1" customFormat="1" ht="53.25" customHeight="1">
      <c r="A88" s="215" t="s">
        <v>71</v>
      </c>
      <c r="B88" s="215"/>
      <c r="C88" s="215"/>
      <c r="D88" s="215"/>
      <c r="E88" s="215"/>
      <c r="F88" s="215"/>
      <c r="G88" s="215"/>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row>
    <row r="89" spans="1:250" s="1" customFormat="1" ht="18.75" customHeight="1">
      <c r="A89" s="214" t="s">
        <v>72</v>
      </c>
      <c r="B89" s="214"/>
      <c r="C89" s="214"/>
      <c r="D89" s="214"/>
      <c r="E89" s="214"/>
      <c r="F89" s="214"/>
      <c r="G89" s="214"/>
    </row>
    <row r="90" spans="1:250">
      <c r="A90" s="12"/>
      <c r="B90" s="12"/>
      <c r="C90" s="12"/>
      <c r="D90" s="27"/>
      <c r="E90" s="27"/>
      <c r="F90" s="27"/>
      <c r="G90" s="12"/>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row>
    <row r="91" spans="1:250" s="1" customFormat="1">
      <c r="A91" s="216" t="s">
        <v>73</v>
      </c>
      <c r="B91" s="216"/>
      <c r="C91" s="216"/>
      <c r="D91" s="216"/>
      <c r="E91" s="216"/>
      <c r="F91" s="216"/>
      <c r="G91" s="217"/>
    </row>
    <row r="92" spans="1:250" s="1" customFormat="1" ht="13.5" customHeight="1">
      <c r="A92" s="7"/>
      <c r="B92" s="15"/>
      <c r="C92" s="15"/>
      <c r="D92" s="15"/>
      <c r="E92" s="15"/>
      <c r="F92" s="15"/>
      <c r="G92" s="158"/>
    </row>
    <row r="93" spans="1:250" s="1" customFormat="1" ht="14.25" customHeight="1">
      <c r="A93" s="44" t="s">
        <v>74</v>
      </c>
      <c r="B93" s="218" t="s">
        <v>75</v>
      </c>
      <c r="C93" s="218"/>
      <c r="D93" s="218"/>
      <c r="E93" s="218"/>
      <c r="F93" s="219" t="s">
        <v>38</v>
      </c>
      <c r="G93" s="219"/>
    </row>
    <row r="94" spans="1:250" s="1" customFormat="1" ht="14.25" customHeight="1">
      <c r="A94" s="45" t="s">
        <v>6</v>
      </c>
      <c r="B94" s="220" t="s">
        <v>76</v>
      </c>
      <c r="C94" s="220"/>
      <c r="D94" s="220"/>
      <c r="E94" s="220"/>
      <c r="F94" s="221"/>
      <c r="G94" s="221"/>
    </row>
    <row r="95" spans="1:250" s="1" customFormat="1" ht="31.5" customHeight="1">
      <c r="A95" s="45" t="s">
        <v>9</v>
      </c>
      <c r="B95" s="167" t="s">
        <v>275</v>
      </c>
      <c r="C95" s="167"/>
      <c r="D95" s="167"/>
      <c r="E95" s="167"/>
      <c r="F95" s="222">
        <f>15*(40.53-1)</f>
        <v>592.95000000000005</v>
      </c>
      <c r="G95" s="222"/>
    </row>
    <row r="96" spans="1:250" s="1" customFormat="1" ht="27.75" customHeight="1">
      <c r="A96" s="46" t="s">
        <v>12</v>
      </c>
      <c r="B96" s="223" t="s">
        <v>277</v>
      </c>
      <c r="C96" s="223"/>
      <c r="D96" s="223"/>
      <c r="E96" s="223"/>
      <c r="F96" s="222">
        <v>67.319999999999993</v>
      </c>
      <c r="G96" s="222"/>
    </row>
    <row r="97" spans="1:7" s="1" customFormat="1" ht="27.75" customHeight="1">
      <c r="A97" s="46" t="s">
        <v>14</v>
      </c>
      <c r="B97" s="223" t="s">
        <v>276</v>
      </c>
      <c r="C97" s="223"/>
      <c r="D97" s="223"/>
      <c r="E97" s="223"/>
      <c r="F97" s="224"/>
      <c r="G97" s="224"/>
    </row>
    <row r="98" spans="1:7" s="1" customFormat="1" ht="26.1" customHeight="1">
      <c r="A98" s="45" t="s">
        <v>61</v>
      </c>
      <c r="B98" s="225" t="s">
        <v>278</v>
      </c>
      <c r="C98" s="225"/>
      <c r="D98" s="225"/>
      <c r="E98" s="225"/>
      <c r="F98" s="222">
        <v>80</v>
      </c>
      <c r="G98" s="222"/>
    </row>
    <row r="99" spans="1:7" s="1" customFormat="1" ht="13.5" customHeight="1">
      <c r="A99" s="226" t="s">
        <v>41</v>
      </c>
      <c r="B99" s="226"/>
      <c r="C99" s="226"/>
      <c r="D99" s="226"/>
      <c r="E99" s="226"/>
      <c r="F99" s="227">
        <f>SUM(F94:G98)</f>
        <v>740.27</v>
      </c>
      <c r="G99" s="227"/>
    </row>
    <row r="100" spans="1:7" s="1" customFormat="1">
      <c r="A100" s="10"/>
      <c r="B100" s="10"/>
      <c r="C100" s="10"/>
      <c r="D100" s="10"/>
      <c r="E100" s="10"/>
      <c r="F100" s="10"/>
      <c r="G100" s="10"/>
    </row>
    <row r="101" spans="1:7" s="1" customFormat="1" ht="14.25" customHeight="1">
      <c r="A101" s="214" t="s">
        <v>77</v>
      </c>
      <c r="B101" s="214"/>
      <c r="C101" s="214"/>
      <c r="D101" s="214"/>
      <c r="E101" s="214"/>
      <c r="F101" s="214"/>
      <c r="G101" s="214"/>
    </row>
    <row r="102" spans="1:7" s="1" customFormat="1" ht="13.5" customHeight="1">
      <c r="A102" s="228"/>
      <c r="B102" s="228"/>
      <c r="C102" s="228"/>
      <c r="D102" s="228"/>
      <c r="E102" s="228"/>
      <c r="F102" s="228"/>
      <c r="G102" s="228"/>
    </row>
    <row r="103" spans="1:7" s="1" customFormat="1" ht="15.75" customHeight="1">
      <c r="A103" s="214" t="s">
        <v>78</v>
      </c>
      <c r="B103" s="214"/>
      <c r="C103" s="214"/>
      <c r="D103" s="214"/>
      <c r="E103" s="214"/>
      <c r="F103" s="214"/>
      <c r="G103" s="214"/>
    </row>
    <row r="104" spans="1:7" s="1" customFormat="1">
      <c r="A104" s="214"/>
      <c r="B104" s="214"/>
      <c r="C104" s="214"/>
      <c r="D104" s="214"/>
      <c r="E104" s="214"/>
      <c r="F104" s="214"/>
      <c r="G104" s="214"/>
    </row>
    <row r="105" spans="1:7" s="1" customFormat="1" ht="14.25" customHeight="1">
      <c r="A105" s="229"/>
      <c r="B105" s="229"/>
      <c r="C105" s="229"/>
      <c r="D105" s="229"/>
      <c r="E105" s="229"/>
      <c r="F105" s="229"/>
      <c r="G105" s="229"/>
    </row>
    <row r="106" spans="1:7" s="1" customFormat="1" ht="13.5" customHeight="1">
      <c r="A106" s="187" t="s">
        <v>79</v>
      </c>
      <c r="B106" s="187"/>
      <c r="C106" s="187"/>
      <c r="D106" s="187"/>
      <c r="E106" s="187"/>
      <c r="F106" s="187"/>
      <c r="G106" s="187"/>
    </row>
    <row r="107" spans="1:7" s="1" customFormat="1" ht="13.5" customHeight="1">
      <c r="A107" s="21"/>
      <c r="B107" s="21"/>
      <c r="C107" s="21"/>
      <c r="D107" s="21"/>
      <c r="E107" s="21"/>
      <c r="F107" s="21"/>
      <c r="G107" s="21"/>
    </row>
    <row r="108" spans="1:7" s="1" customFormat="1" ht="57.6" customHeight="1">
      <c r="A108" s="214" t="s">
        <v>281</v>
      </c>
      <c r="B108" s="214"/>
      <c r="C108" s="214"/>
      <c r="D108" s="214"/>
      <c r="E108" s="214"/>
      <c r="F108" s="214"/>
      <c r="G108" s="214"/>
    </row>
    <row r="109" spans="1:7" s="1" customFormat="1" ht="13.5" customHeight="1">
      <c r="A109" s="4"/>
      <c r="B109" s="47"/>
      <c r="C109" s="47"/>
      <c r="D109" s="47"/>
      <c r="E109" s="47"/>
      <c r="F109" s="47"/>
      <c r="G109" s="47"/>
    </row>
    <row r="110" spans="1:7" s="1" customFormat="1" ht="13.5" customHeight="1">
      <c r="A110" s="216" t="s">
        <v>80</v>
      </c>
      <c r="B110" s="216"/>
      <c r="C110" s="216"/>
      <c r="D110" s="216"/>
      <c r="E110" s="216"/>
      <c r="F110" s="216"/>
      <c r="G110" s="217"/>
    </row>
    <row r="111" spans="1:7" s="1" customFormat="1" ht="13.5" customHeight="1">
      <c r="A111" s="7"/>
      <c r="B111" s="15"/>
      <c r="C111" s="15"/>
      <c r="D111" s="15"/>
      <c r="E111" s="15"/>
      <c r="F111" s="15"/>
      <c r="G111" s="15"/>
    </row>
    <row r="112" spans="1:7" s="1" customFormat="1" ht="13.5" customHeight="1">
      <c r="A112" s="210" t="s">
        <v>81</v>
      </c>
      <c r="B112" s="210"/>
      <c r="C112" s="210"/>
      <c r="D112" s="210"/>
      <c r="E112" s="210"/>
      <c r="F112" s="210"/>
      <c r="G112" s="48">
        <f>(F49/220)*1.5</f>
        <v>18.327131136363633</v>
      </c>
    </row>
    <row r="113" spans="1:7" s="1" customFormat="1" ht="13.5" customHeight="1">
      <c r="A113" s="159"/>
      <c r="B113" s="27"/>
      <c r="C113" s="27"/>
      <c r="D113" s="27"/>
      <c r="E113" s="27"/>
      <c r="F113" s="27"/>
      <c r="G113" s="49"/>
    </row>
    <row r="114" spans="1:7" s="1" customFormat="1" ht="13.5" customHeight="1">
      <c r="A114" s="160" t="s">
        <v>82</v>
      </c>
      <c r="B114" s="292" t="s">
        <v>83</v>
      </c>
      <c r="C114" s="231"/>
      <c r="D114" s="231"/>
      <c r="E114" s="232"/>
      <c r="F114" s="230" t="s">
        <v>38</v>
      </c>
      <c r="G114" s="232"/>
    </row>
    <row r="115" spans="1:7" s="1" customFormat="1" ht="26.85" customHeight="1">
      <c r="A115" s="140" t="s">
        <v>6</v>
      </c>
      <c r="B115" s="293" t="s">
        <v>84</v>
      </c>
      <c r="C115" s="294"/>
      <c r="D115" s="294"/>
      <c r="E115" s="295"/>
      <c r="F115" s="296">
        <f>G112*15</f>
        <v>274.90696704545451</v>
      </c>
      <c r="G115" s="297"/>
    </row>
    <row r="116" spans="1:7" s="1" customFormat="1" ht="25.35" customHeight="1">
      <c r="A116" s="140" t="s">
        <v>9</v>
      </c>
      <c r="B116" s="238" t="s">
        <v>85</v>
      </c>
      <c r="C116" s="239"/>
      <c r="D116" s="239"/>
      <c r="E116" s="240"/>
      <c r="F116" s="290">
        <f>F82*F115</f>
        <v>101.16576387272727</v>
      </c>
      <c r="G116" s="291"/>
    </row>
    <row r="117" spans="1:7" s="1" customFormat="1" ht="14.1" customHeight="1">
      <c r="A117" s="226" t="s">
        <v>41</v>
      </c>
      <c r="B117" s="226"/>
      <c r="C117" s="226"/>
      <c r="D117" s="226"/>
      <c r="E117" s="226"/>
      <c r="F117" s="227">
        <f>SUM(F115:F116)</f>
        <v>376.07273091818178</v>
      </c>
      <c r="G117" s="227"/>
    </row>
    <row r="118" spans="1:7" s="1" customFormat="1" ht="14.1" customHeight="1">
      <c r="A118" s="228"/>
      <c r="B118" s="228"/>
      <c r="C118" s="228"/>
      <c r="D118" s="228"/>
      <c r="E118" s="228"/>
      <c r="F118" s="228"/>
      <c r="G118" s="228"/>
    </row>
    <row r="119" spans="1:7" s="1" customFormat="1" ht="52.95" customHeight="1">
      <c r="A119" s="214" t="s">
        <v>282</v>
      </c>
      <c r="B119" s="214"/>
      <c r="C119" s="214"/>
      <c r="D119" s="214"/>
      <c r="E119" s="214"/>
      <c r="F119" s="214"/>
      <c r="G119" s="214"/>
    </row>
    <row r="120" spans="1:7" s="1" customFormat="1" ht="52.95" customHeight="1">
      <c r="A120" s="214" t="s">
        <v>86</v>
      </c>
      <c r="B120" s="214"/>
      <c r="C120" s="214"/>
      <c r="D120" s="214"/>
      <c r="E120" s="214"/>
      <c r="F120" s="214"/>
      <c r="G120" s="214"/>
    </row>
    <row r="121" spans="1:7" s="1" customFormat="1" ht="14.85" customHeight="1">
      <c r="A121" s="228"/>
      <c r="B121" s="228"/>
      <c r="C121" s="228"/>
      <c r="D121" s="228"/>
      <c r="E121" s="228"/>
      <c r="F121" s="228"/>
      <c r="G121" s="228"/>
    </row>
    <row r="122" spans="1:7" s="1" customFormat="1" ht="91.05" customHeight="1">
      <c r="A122" s="215" t="s">
        <v>87</v>
      </c>
      <c r="B122" s="215"/>
      <c r="C122" s="215"/>
      <c r="D122" s="215"/>
      <c r="E122" s="215"/>
      <c r="F122" s="215"/>
      <c r="G122" s="215"/>
    </row>
    <row r="123" spans="1:7" s="1" customFormat="1" ht="13.35" customHeight="1">
      <c r="A123" s="228"/>
      <c r="B123" s="228"/>
      <c r="C123" s="228"/>
      <c r="D123" s="228"/>
      <c r="E123" s="228"/>
      <c r="F123" s="228"/>
      <c r="G123" s="228"/>
    </row>
    <row r="124" spans="1:7" s="1" customFormat="1" ht="27.6" customHeight="1">
      <c r="A124" s="244" t="s">
        <v>88</v>
      </c>
      <c r="B124" s="244"/>
      <c r="C124" s="244"/>
      <c r="D124" s="244"/>
      <c r="E124" s="244"/>
      <c r="F124" s="244"/>
      <c r="G124" s="244"/>
    </row>
    <row r="125" spans="1:7" s="1" customFormat="1" ht="14.85" customHeight="1">
      <c r="A125" s="47"/>
      <c r="B125" s="47"/>
      <c r="C125" s="47"/>
      <c r="D125" s="47"/>
      <c r="E125" s="47"/>
      <c r="F125" s="47"/>
      <c r="G125" s="47"/>
    </row>
    <row r="126" spans="1:7" s="1" customFormat="1" ht="14.25" customHeight="1">
      <c r="A126" s="178" t="s">
        <v>89</v>
      </c>
      <c r="B126" s="178"/>
      <c r="C126" s="178"/>
      <c r="D126" s="178"/>
      <c r="E126" s="178"/>
      <c r="F126" s="178"/>
      <c r="G126" s="178"/>
    </row>
    <row r="127" spans="1:7" s="1" customFormat="1" ht="13.5" customHeight="1">
      <c r="A127" s="4"/>
      <c r="B127" s="4"/>
      <c r="C127" s="4"/>
      <c r="D127" s="4"/>
      <c r="E127" s="4"/>
      <c r="F127" s="4"/>
      <c r="G127" s="4"/>
    </row>
    <row r="128" spans="1:7" s="1" customFormat="1" ht="13.5" customHeight="1">
      <c r="A128" s="36">
        <v>2</v>
      </c>
      <c r="B128" s="245" t="s">
        <v>90</v>
      </c>
      <c r="C128" s="245"/>
      <c r="D128" s="245"/>
      <c r="E128" s="245"/>
      <c r="F128" s="213" t="s">
        <v>38</v>
      </c>
      <c r="G128" s="213"/>
    </row>
    <row r="129" spans="1:7" s="1" customFormat="1" ht="13.5" customHeight="1">
      <c r="A129" s="38" t="s">
        <v>45</v>
      </c>
      <c r="B129" s="182" t="str">
        <f>B58</f>
        <v>13º (décimo terceiro) Salário, Férias e Adicional de Férias</v>
      </c>
      <c r="C129" s="182"/>
      <c r="D129" s="182"/>
      <c r="E129" s="182"/>
      <c r="F129" s="246">
        <f>G61</f>
        <v>298.66435925925919</v>
      </c>
      <c r="G129" s="246"/>
    </row>
    <row r="130" spans="1:7" s="1" customFormat="1" ht="13.5" customHeight="1">
      <c r="A130" s="38" t="s">
        <v>54</v>
      </c>
      <c r="B130" s="182" t="str">
        <f>B73</f>
        <v>GPS, FGTS e outras contribuições</v>
      </c>
      <c r="C130" s="182"/>
      <c r="D130" s="182"/>
      <c r="E130" s="182"/>
      <c r="F130" s="246">
        <f>G82</f>
        <v>1099.084842074074</v>
      </c>
      <c r="G130" s="246"/>
    </row>
    <row r="131" spans="1:7" s="1" customFormat="1" ht="13.5" customHeight="1">
      <c r="A131" s="38" t="s">
        <v>74</v>
      </c>
      <c r="B131" s="182" t="str">
        <f>B93</f>
        <v>Benefícios Mensais e Diários</v>
      </c>
      <c r="C131" s="182"/>
      <c r="D131" s="182"/>
      <c r="E131" s="182"/>
      <c r="F131" s="246">
        <f>F99</f>
        <v>740.27</v>
      </c>
      <c r="G131" s="246"/>
    </row>
    <row r="132" spans="1:7" s="1" customFormat="1" ht="13.5" customHeight="1">
      <c r="A132" s="38" t="s">
        <v>82</v>
      </c>
      <c r="B132" s="182" t="str">
        <f>B114</f>
        <v>Indenização do Intervalo Intrajornada</v>
      </c>
      <c r="C132" s="182"/>
      <c r="D132" s="182"/>
      <c r="E132" s="182"/>
      <c r="F132" s="246">
        <f>F117</f>
        <v>376.07273091818178</v>
      </c>
      <c r="G132" s="246"/>
    </row>
    <row r="133" spans="1:7" s="1" customFormat="1" ht="14.25" customHeight="1">
      <c r="A133" s="245" t="s">
        <v>41</v>
      </c>
      <c r="B133" s="245"/>
      <c r="C133" s="245"/>
      <c r="D133" s="245"/>
      <c r="E133" s="245"/>
      <c r="F133" s="247">
        <f>SUM(F129:F132)</f>
        <v>2514.0919322515147</v>
      </c>
      <c r="G133" s="247"/>
    </row>
    <row r="134" spans="1:7" s="1" customFormat="1" ht="14.25" customHeight="1">
      <c r="A134" s="50"/>
      <c r="B134" s="50"/>
      <c r="C134" s="50"/>
      <c r="D134" s="50"/>
      <c r="E134" s="50"/>
      <c r="F134" s="51"/>
      <c r="G134" s="51"/>
    </row>
    <row r="135" spans="1:7" s="1" customFormat="1">
      <c r="A135" s="201" t="s">
        <v>91</v>
      </c>
      <c r="B135" s="201"/>
      <c r="C135" s="201"/>
      <c r="D135" s="201"/>
      <c r="E135" s="201"/>
      <c r="F135" s="201"/>
      <c r="G135" s="201"/>
    </row>
    <row r="136" spans="1:7" s="1" customFormat="1" ht="13.5" customHeight="1">
      <c r="A136" s="4"/>
      <c r="B136" s="15"/>
      <c r="C136" s="15"/>
      <c r="D136" s="15"/>
      <c r="E136" s="15"/>
      <c r="F136" s="15"/>
      <c r="G136" s="15"/>
    </row>
    <row r="137" spans="1:7" s="1" customFormat="1" ht="13.5" customHeight="1">
      <c r="A137" s="28">
        <v>3</v>
      </c>
      <c r="B137" s="248" t="s">
        <v>92</v>
      </c>
      <c r="C137" s="248"/>
      <c r="D137" s="248"/>
      <c r="E137" s="298"/>
      <c r="F137" s="145" t="s">
        <v>47</v>
      </c>
      <c r="G137" s="146" t="s">
        <v>38</v>
      </c>
    </row>
    <row r="138" spans="1:7" s="1" customFormat="1" ht="14.25" customHeight="1">
      <c r="A138" s="29" t="s">
        <v>6</v>
      </c>
      <c r="B138" s="249" t="s">
        <v>93</v>
      </c>
      <c r="C138" s="249"/>
      <c r="D138" s="249"/>
      <c r="E138" s="249"/>
      <c r="F138" s="147">
        <v>4.1999999999999997E-3</v>
      </c>
      <c r="G138" s="148">
        <f>$F$49*F138</f>
        <v>11.289512779999997</v>
      </c>
    </row>
    <row r="139" spans="1:7" s="1" customFormat="1" ht="14.25" customHeight="1">
      <c r="A139" s="8" t="s">
        <v>9</v>
      </c>
      <c r="B139" s="249" t="s">
        <v>94</v>
      </c>
      <c r="C139" s="249"/>
      <c r="D139" s="249"/>
      <c r="E139" s="249"/>
      <c r="F139" s="147">
        <f>F81*F138</f>
        <v>3.3599999999999998E-4</v>
      </c>
      <c r="G139" s="148">
        <f>$F$49*F139</f>
        <v>0.90316102239999985</v>
      </c>
    </row>
    <row r="140" spans="1:7" s="1" customFormat="1" ht="14.25" customHeight="1">
      <c r="A140" s="8" t="s">
        <v>12</v>
      </c>
      <c r="B140" s="249" t="s">
        <v>95</v>
      </c>
      <c r="C140" s="249"/>
      <c r="D140" s="249"/>
      <c r="E140" s="249"/>
      <c r="F140" s="147">
        <v>0.04</v>
      </c>
      <c r="G140" s="148">
        <f>$F$49*F140</f>
        <v>107.51916933333332</v>
      </c>
    </row>
    <row r="141" spans="1:7" s="1" customFormat="1" ht="14.25" customHeight="1">
      <c r="A141" s="52" t="s">
        <v>14</v>
      </c>
      <c r="B141" s="249" t="s">
        <v>96</v>
      </c>
      <c r="C141" s="249"/>
      <c r="D141" s="249"/>
      <c r="E141" s="249"/>
      <c r="F141" s="147">
        <v>1.9400000000000001E-2</v>
      </c>
      <c r="G141" s="148">
        <f>$F$49*F141</f>
        <v>52.146797126666662</v>
      </c>
    </row>
    <row r="142" spans="1:7" s="1" customFormat="1" ht="26.25" customHeight="1">
      <c r="A142" s="52" t="s">
        <v>61</v>
      </c>
      <c r="B142" s="249" t="s">
        <v>97</v>
      </c>
      <c r="C142" s="249"/>
      <c r="D142" s="249"/>
      <c r="E142" s="167"/>
      <c r="F142" s="149">
        <f>F82*F141</f>
        <v>7.1392000000000009E-3</v>
      </c>
      <c r="G142" s="148">
        <f>$F$49*F142</f>
        <v>19.190021342613335</v>
      </c>
    </row>
    <row r="143" spans="1:7" s="1" customFormat="1" ht="13.5" customHeight="1">
      <c r="A143" s="53"/>
      <c r="B143" s="250" t="s">
        <v>98</v>
      </c>
      <c r="C143" s="250"/>
      <c r="D143" s="250"/>
      <c r="E143" s="250"/>
      <c r="F143" s="150">
        <f>SUM(F138:F142)</f>
        <v>7.1075199999999991E-2</v>
      </c>
      <c r="G143" s="25">
        <f>SUM(G138:G142)</f>
        <v>191.04866160501331</v>
      </c>
    </row>
    <row r="144" spans="1:7" s="1" customFormat="1" ht="13.5" customHeight="1">
      <c r="A144" s="55"/>
      <c r="B144" s="56"/>
      <c r="C144" s="56"/>
      <c r="D144" s="56"/>
      <c r="E144" s="56"/>
      <c r="F144" s="144"/>
      <c r="G144" s="58"/>
    </row>
    <row r="145" spans="1:7" s="1" customFormat="1" ht="13.5" customHeight="1">
      <c r="A145" s="214" t="s">
        <v>99</v>
      </c>
      <c r="B145" s="214"/>
      <c r="C145" s="214"/>
      <c r="D145" s="214"/>
      <c r="E145" s="214"/>
      <c r="F145" s="214"/>
      <c r="G145" s="214"/>
    </row>
    <row r="146" spans="1:7" s="1" customFormat="1" ht="15.75" customHeight="1">
      <c r="A146" s="214"/>
      <c r="B146" s="214"/>
      <c r="C146" s="214"/>
      <c r="D146" s="214"/>
      <c r="E146" s="214"/>
      <c r="F146" s="214"/>
      <c r="G146" s="214"/>
    </row>
    <row r="147" spans="1:7" s="1" customFormat="1">
      <c r="A147" s="214"/>
      <c r="B147" s="214"/>
      <c r="C147" s="214"/>
      <c r="D147" s="214"/>
      <c r="E147" s="214"/>
      <c r="F147" s="214"/>
      <c r="G147" s="214"/>
    </row>
    <row r="148" spans="1:7" s="1" customFormat="1" ht="40.950000000000003" customHeight="1">
      <c r="A148" s="214"/>
      <c r="B148" s="214"/>
      <c r="C148" s="214"/>
      <c r="D148" s="214"/>
      <c r="E148" s="214"/>
      <c r="F148" s="214"/>
      <c r="G148" s="214"/>
    </row>
    <row r="149" spans="1:7" s="1" customFormat="1" ht="57.75" customHeight="1">
      <c r="A149" s="251" t="s">
        <v>100</v>
      </c>
      <c r="B149" s="251"/>
      <c r="C149" s="251"/>
      <c r="D149" s="251"/>
      <c r="E149" s="251"/>
      <c r="F149" s="251"/>
      <c r="G149" s="251"/>
    </row>
    <row r="150" spans="1:7" s="1" customFormat="1" ht="192.6" customHeight="1">
      <c r="A150" s="252" t="s">
        <v>101</v>
      </c>
      <c r="B150" s="252"/>
      <c r="C150" s="252"/>
      <c r="D150" s="252"/>
      <c r="E150" s="252"/>
      <c r="F150" s="252"/>
      <c r="G150" s="252"/>
    </row>
    <row r="151" spans="1:7" s="1" customFormat="1" ht="14.25" customHeight="1">
      <c r="A151" s="55"/>
      <c r="B151" s="56"/>
      <c r="C151" s="56"/>
      <c r="D151" s="56"/>
      <c r="E151" s="56"/>
      <c r="F151" s="57"/>
      <c r="G151" s="59"/>
    </row>
    <row r="152" spans="1:7" s="1" customFormat="1" ht="13.5" customHeight="1">
      <c r="A152" s="201" t="s">
        <v>102</v>
      </c>
      <c r="B152" s="201"/>
      <c r="C152" s="201"/>
      <c r="D152" s="201"/>
      <c r="E152" s="201"/>
      <c r="F152" s="201"/>
      <c r="G152" s="201"/>
    </row>
    <row r="153" spans="1:7" s="1" customFormat="1" ht="14.25" customHeight="1">
      <c r="A153" s="4"/>
      <c r="B153" s="4"/>
      <c r="C153" s="4"/>
      <c r="D153" s="4"/>
      <c r="E153" s="4"/>
      <c r="F153" s="4"/>
      <c r="G153" s="4"/>
    </row>
    <row r="154" spans="1:7" s="1" customFormat="1" ht="26.25" customHeight="1">
      <c r="A154" s="200" t="s">
        <v>103</v>
      </c>
      <c r="B154" s="200"/>
      <c r="C154" s="200"/>
      <c r="D154" s="200"/>
      <c r="E154" s="200"/>
      <c r="F154" s="200"/>
      <c r="G154" s="200"/>
    </row>
    <row r="155" spans="1:7" s="1" customFormat="1">
      <c r="A155" s="4"/>
      <c r="B155" s="4"/>
      <c r="C155" s="4"/>
      <c r="D155" s="4"/>
      <c r="E155" s="4"/>
      <c r="F155" s="4"/>
      <c r="G155" s="4"/>
    </row>
    <row r="156" spans="1:7" s="1" customFormat="1" ht="25.5" customHeight="1">
      <c r="A156" s="210" t="s">
        <v>104</v>
      </c>
      <c r="B156" s="210"/>
      <c r="C156" s="210"/>
      <c r="D156" s="210"/>
      <c r="E156" s="210"/>
      <c r="F156" s="210"/>
      <c r="G156" s="48">
        <f>F49+F133+G143</f>
        <v>5393.1198271898611</v>
      </c>
    </row>
    <row r="157" spans="1:7" s="1" customFormat="1" ht="13.5" customHeight="1">
      <c r="A157" s="4"/>
      <c r="B157" s="4"/>
      <c r="C157" s="4"/>
      <c r="D157" s="4"/>
      <c r="E157" s="4"/>
      <c r="F157" s="4"/>
      <c r="G157" s="3"/>
    </row>
    <row r="158" spans="1:7" s="1" customFormat="1" ht="13.5" customHeight="1">
      <c r="A158" s="253" t="s">
        <v>105</v>
      </c>
      <c r="B158" s="253"/>
      <c r="C158" s="253"/>
      <c r="D158" s="253"/>
      <c r="E158" s="253"/>
      <c r="F158" s="253"/>
      <c r="G158" s="253"/>
    </row>
    <row r="159" spans="1:7" s="1" customFormat="1" ht="13.5" customHeight="1">
      <c r="A159" s="4"/>
      <c r="B159" s="4"/>
      <c r="C159" s="4"/>
      <c r="D159" s="4"/>
      <c r="E159" s="4"/>
      <c r="F159" s="4"/>
      <c r="G159" s="4"/>
    </row>
    <row r="160" spans="1:7" s="1" customFormat="1" ht="26.25" customHeight="1">
      <c r="A160" s="28" t="s">
        <v>106</v>
      </c>
      <c r="B160" s="204" t="s">
        <v>107</v>
      </c>
      <c r="C160" s="204"/>
      <c r="D160" s="204"/>
      <c r="E160" s="204"/>
      <c r="F160" s="61" t="s">
        <v>108</v>
      </c>
      <c r="G160" s="28" t="s">
        <v>38</v>
      </c>
    </row>
    <row r="161" spans="1:7" s="1" customFormat="1" ht="13.5" customHeight="1">
      <c r="A161" s="8" t="s">
        <v>6</v>
      </c>
      <c r="B161" s="254" t="s">
        <v>109</v>
      </c>
      <c r="C161" s="254"/>
      <c r="D161" s="254"/>
      <c r="E161" s="254"/>
      <c r="F161" s="62">
        <v>8.3299999999999999E-2</v>
      </c>
      <c r="G161" s="63">
        <f t="shared" ref="G161:G166" si="1">$G$156*F161</f>
        <v>449.24688160491542</v>
      </c>
    </row>
    <row r="162" spans="1:7" s="1" customFormat="1" ht="13.5" customHeight="1">
      <c r="A162" s="45" t="s">
        <v>9</v>
      </c>
      <c r="B162" s="255" t="s">
        <v>107</v>
      </c>
      <c r="C162" s="255"/>
      <c r="D162" s="255"/>
      <c r="E162" s="255"/>
      <c r="F162" s="62">
        <v>2.2200000000000001E-2</v>
      </c>
      <c r="G162" s="63">
        <f t="shared" si="1"/>
        <v>119.72726016361491</v>
      </c>
    </row>
    <row r="163" spans="1:7" s="1" customFormat="1" ht="13.5" customHeight="1">
      <c r="A163" s="45" t="s">
        <v>12</v>
      </c>
      <c r="B163" s="205" t="s">
        <v>110</v>
      </c>
      <c r="C163" s="205"/>
      <c r="D163" s="205"/>
      <c r="E163" s="205"/>
      <c r="F163" s="62">
        <v>4.0000000000000002E-4</v>
      </c>
      <c r="G163" s="63">
        <f t="shared" si="1"/>
        <v>2.1572479308759447</v>
      </c>
    </row>
    <row r="164" spans="1:7" s="1" customFormat="1" ht="14.25" customHeight="1">
      <c r="A164" s="45" t="s">
        <v>14</v>
      </c>
      <c r="B164" s="205" t="s">
        <v>111</v>
      </c>
      <c r="C164" s="205"/>
      <c r="D164" s="205"/>
      <c r="E164" s="205"/>
      <c r="F164" s="64">
        <v>2.0000000000000001E-4</v>
      </c>
      <c r="G164" s="63">
        <f t="shared" si="1"/>
        <v>1.0786239654379723</v>
      </c>
    </row>
    <row r="165" spans="1:7" s="1" customFormat="1" ht="13.5" customHeight="1">
      <c r="A165" s="45" t="s">
        <v>61</v>
      </c>
      <c r="B165" s="205" t="s">
        <v>112</v>
      </c>
      <c r="C165" s="205"/>
      <c r="D165" s="205"/>
      <c r="E165" s="205"/>
      <c r="F165" s="64">
        <v>1.4E-3</v>
      </c>
      <c r="G165" s="63">
        <f t="shared" si="1"/>
        <v>7.5503677580658053</v>
      </c>
    </row>
    <row r="166" spans="1:7" s="1" customFormat="1" ht="13.8" customHeight="1">
      <c r="A166" s="65" t="s">
        <v>63</v>
      </c>
      <c r="B166" s="205" t="s">
        <v>113</v>
      </c>
      <c r="C166" s="205"/>
      <c r="D166" s="205"/>
      <c r="E166" s="205"/>
      <c r="F166" s="64">
        <v>1.66E-2</v>
      </c>
      <c r="G166" s="63">
        <f t="shared" si="1"/>
        <v>89.525789131351701</v>
      </c>
    </row>
    <row r="167" spans="1:7" s="1" customFormat="1" ht="14.25" customHeight="1">
      <c r="A167" s="53"/>
      <c r="B167" s="218" t="s">
        <v>98</v>
      </c>
      <c r="C167" s="218"/>
      <c r="D167" s="218"/>
      <c r="E167" s="218"/>
      <c r="F167" s="66">
        <f>SUM(F161:F166)</f>
        <v>0.1241</v>
      </c>
      <c r="G167" s="54">
        <f>SUM(G161:G166)</f>
        <v>669.28617055426184</v>
      </c>
    </row>
    <row r="168" spans="1:7" s="1" customFormat="1" ht="14.25" customHeight="1">
      <c r="A168" s="4"/>
      <c r="B168" s="4"/>
      <c r="C168" s="4"/>
      <c r="D168" s="4"/>
      <c r="E168" s="4"/>
      <c r="F168" s="4"/>
      <c r="G168" s="4"/>
    </row>
    <row r="169" spans="1:7" s="1" customFormat="1" ht="14.25" customHeight="1">
      <c r="A169" s="200" t="s">
        <v>114</v>
      </c>
      <c r="B169" s="200"/>
      <c r="C169" s="200"/>
      <c r="D169" s="200"/>
      <c r="E169" s="200"/>
      <c r="F169" s="200"/>
      <c r="G169" s="200"/>
    </row>
    <row r="170" spans="1:7" s="1" customFormat="1" ht="15.75" customHeight="1">
      <c r="A170" s="200"/>
      <c r="B170" s="200"/>
      <c r="C170" s="200"/>
      <c r="D170" s="200"/>
      <c r="E170" s="200"/>
      <c r="F170" s="200"/>
      <c r="G170" s="200"/>
    </row>
    <row r="171" spans="1:7" s="1" customFormat="1">
      <c r="A171" s="4"/>
      <c r="B171" s="4"/>
      <c r="C171" s="4"/>
      <c r="D171" s="4"/>
      <c r="E171" s="4"/>
      <c r="F171" s="4"/>
      <c r="G171" s="4"/>
    </row>
    <row r="172" spans="1:7" s="1" customFormat="1" ht="108.6" customHeight="1">
      <c r="A172" s="202" t="s">
        <v>115</v>
      </c>
      <c r="B172" s="202"/>
      <c r="C172" s="202"/>
      <c r="D172" s="202"/>
      <c r="E172" s="202"/>
      <c r="F172" s="202"/>
      <c r="G172" s="202"/>
    </row>
    <row r="173" spans="1:7" s="1" customFormat="1" ht="14.85" customHeight="1">
      <c r="A173" s="12"/>
    </row>
    <row r="174" spans="1:7" s="1" customFormat="1" ht="92.4" customHeight="1">
      <c r="A174" s="202" t="s">
        <v>116</v>
      </c>
      <c r="B174" s="202"/>
      <c r="C174" s="202"/>
      <c r="D174" s="202"/>
      <c r="E174" s="202"/>
      <c r="F174" s="202"/>
      <c r="G174" s="202"/>
    </row>
    <row r="175" spans="1:7" s="1" customFormat="1" ht="14.1" customHeight="1">
      <c r="A175" s="12"/>
    </row>
    <row r="176" spans="1:7" s="1" customFormat="1" ht="148.19999999999999" customHeight="1">
      <c r="A176" s="202" t="s">
        <v>117</v>
      </c>
      <c r="B176" s="202"/>
      <c r="C176" s="202"/>
      <c r="D176" s="202"/>
      <c r="E176" s="202"/>
      <c r="F176" s="202"/>
      <c r="G176" s="202"/>
    </row>
    <row r="177" spans="1:7" s="1" customFormat="1" ht="16.350000000000001" customHeight="1">
      <c r="A177" s="12"/>
    </row>
    <row r="178" spans="1:7" s="1" customFormat="1" ht="232.8" customHeight="1">
      <c r="A178" s="202" t="s">
        <v>118</v>
      </c>
      <c r="B178" s="202"/>
      <c r="C178" s="202"/>
      <c r="D178" s="202"/>
      <c r="E178" s="202"/>
      <c r="F178" s="202"/>
      <c r="G178" s="202"/>
    </row>
    <row r="179" spans="1:7" s="1" customFormat="1" ht="13.35" customHeight="1">
      <c r="A179" s="19"/>
    </row>
    <row r="180" spans="1:7" s="1" customFormat="1" ht="187.2" customHeight="1">
      <c r="A180" s="202" t="s">
        <v>119</v>
      </c>
      <c r="B180" s="202"/>
      <c r="C180" s="202"/>
      <c r="D180" s="202"/>
      <c r="E180" s="202"/>
      <c r="F180" s="202"/>
      <c r="G180" s="202"/>
    </row>
    <row r="181" spans="1:7" s="1" customFormat="1" ht="13.35" customHeight="1">
      <c r="A181" s="12"/>
    </row>
    <row r="182" spans="1:7" s="1" customFormat="1" ht="72.599999999999994" customHeight="1">
      <c r="A182" s="202" t="s">
        <v>120</v>
      </c>
      <c r="B182" s="202"/>
      <c r="C182" s="202"/>
      <c r="D182" s="202"/>
      <c r="E182" s="202"/>
      <c r="F182" s="202"/>
      <c r="G182" s="202"/>
    </row>
    <row r="183" spans="1:7" s="1" customFormat="1" ht="13.35" customHeight="1">
      <c r="A183" s="12"/>
    </row>
    <row r="184" spans="1:7" s="1" customFormat="1" ht="13.5" customHeight="1">
      <c r="A184" s="253" t="s">
        <v>121</v>
      </c>
      <c r="B184" s="253"/>
      <c r="C184" s="253"/>
      <c r="D184" s="253"/>
      <c r="E184" s="253"/>
      <c r="F184" s="253"/>
      <c r="G184" s="253"/>
    </row>
    <row r="185" spans="1:7" s="1" customFormat="1" ht="13.5" customHeight="1">
      <c r="A185" s="4"/>
      <c r="B185" s="4"/>
      <c r="C185" s="4"/>
      <c r="D185" s="4"/>
      <c r="E185" s="4"/>
      <c r="F185" s="4"/>
      <c r="G185" s="4"/>
    </row>
    <row r="186" spans="1:7" s="1" customFormat="1" ht="25.5" customHeight="1">
      <c r="A186" s="28" t="s">
        <v>122</v>
      </c>
      <c r="B186" s="204" t="s">
        <v>123</v>
      </c>
      <c r="C186" s="204"/>
      <c r="D186" s="204"/>
      <c r="E186" s="204"/>
      <c r="F186" s="61" t="s">
        <v>124</v>
      </c>
      <c r="G186" s="28" t="s">
        <v>38</v>
      </c>
    </row>
    <row r="187" spans="1:7" s="1" customFormat="1" ht="31.5" customHeight="1">
      <c r="A187" s="29" t="s">
        <v>6</v>
      </c>
      <c r="B187" s="254" t="s">
        <v>125</v>
      </c>
      <c r="C187" s="254"/>
      <c r="D187" s="254"/>
      <c r="E187" s="254"/>
      <c r="F187" s="67"/>
      <c r="G187" s="68"/>
    </row>
    <row r="188" spans="1:7" s="1" customFormat="1" ht="14.25" customHeight="1">
      <c r="A188" s="207" t="s">
        <v>126</v>
      </c>
      <c r="B188" s="207"/>
      <c r="C188" s="207"/>
      <c r="D188" s="207"/>
      <c r="E188" s="207"/>
      <c r="F188" s="66"/>
      <c r="G188" s="54">
        <f>G187</f>
        <v>0</v>
      </c>
    </row>
    <row r="189" spans="1:7" s="1" customFormat="1" ht="35.25" customHeight="1">
      <c r="A189" s="200" t="s">
        <v>127</v>
      </c>
      <c r="B189" s="200"/>
      <c r="C189" s="200"/>
      <c r="D189" s="200"/>
      <c r="E189" s="200"/>
      <c r="F189" s="200"/>
      <c r="G189" s="200"/>
    </row>
    <row r="190" spans="1:7" s="1" customFormat="1" ht="97.8" customHeight="1">
      <c r="A190" s="200" t="s">
        <v>128</v>
      </c>
      <c r="B190" s="200"/>
      <c r="C190" s="200"/>
      <c r="D190" s="200"/>
      <c r="E190" s="200"/>
      <c r="F190" s="200"/>
      <c r="G190" s="200"/>
    </row>
    <row r="191" spans="1:7" s="1" customFormat="1" ht="13.5" customHeight="1">
      <c r="A191" s="69"/>
      <c r="B191" s="6"/>
      <c r="C191" s="6"/>
      <c r="D191" s="6"/>
      <c r="E191" s="6"/>
      <c r="F191" s="70"/>
      <c r="G191" s="71"/>
    </row>
    <row r="192" spans="1:7" s="1" customFormat="1" ht="13.5" customHeight="1">
      <c r="A192" s="178" t="s">
        <v>129</v>
      </c>
      <c r="B192" s="178"/>
      <c r="C192" s="178"/>
      <c r="D192" s="178"/>
      <c r="E192" s="178"/>
      <c r="F192" s="178"/>
      <c r="G192" s="178"/>
    </row>
    <row r="193" spans="1:7" s="1" customFormat="1" ht="13.5" customHeight="1">
      <c r="A193" s="256"/>
      <c r="B193" s="256"/>
      <c r="C193" s="256"/>
      <c r="D193" s="256"/>
      <c r="E193" s="256"/>
      <c r="F193" s="256"/>
      <c r="G193" s="256"/>
    </row>
    <row r="194" spans="1:7" s="1" customFormat="1" ht="14.25" customHeight="1">
      <c r="A194" s="28">
        <v>4</v>
      </c>
      <c r="B194" s="257" t="s">
        <v>130</v>
      </c>
      <c r="C194" s="257"/>
      <c r="D194" s="257"/>
      <c r="E194" s="257"/>
      <c r="F194" s="9"/>
      <c r="G194" s="28" t="s">
        <v>38</v>
      </c>
    </row>
    <row r="195" spans="1:7" s="1" customFormat="1" ht="15.75" customHeight="1">
      <c r="A195" s="22" t="s">
        <v>106</v>
      </c>
      <c r="B195" s="205" t="s">
        <v>107</v>
      </c>
      <c r="C195" s="205"/>
      <c r="D195" s="205"/>
      <c r="E195" s="205"/>
      <c r="F195" s="30">
        <f>F167</f>
        <v>0.1241</v>
      </c>
      <c r="G195" s="72">
        <f>G167</f>
        <v>669.28617055426184</v>
      </c>
    </row>
    <row r="196" spans="1:7" s="1" customFormat="1" ht="14.25" customHeight="1">
      <c r="A196" s="45" t="s">
        <v>122</v>
      </c>
      <c r="B196" s="205" t="s">
        <v>123</v>
      </c>
      <c r="C196" s="205"/>
      <c r="D196" s="205"/>
      <c r="E196" s="205"/>
      <c r="F196" s="73">
        <f>F187</f>
        <v>0</v>
      </c>
      <c r="G196" s="74">
        <f>G188</f>
        <v>0</v>
      </c>
    </row>
    <row r="197" spans="1:7" s="1" customFormat="1" ht="13.5" customHeight="1">
      <c r="A197" s="53"/>
      <c r="B197" s="218" t="s">
        <v>98</v>
      </c>
      <c r="C197" s="218"/>
      <c r="D197" s="218"/>
      <c r="E197" s="218"/>
      <c r="F197" s="75"/>
      <c r="G197" s="54">
        <f>SUM(G195:G196)</f>
        <v>669.28617055426184</v>
      </c>
    </row>
    <row r="198" spans="1:7" s="1" customFormat="1" ht="13.5" customHeight="1">
      <c r="A198" s="4"/>
      <c r="B198" s="4"/>
      <c r="C198" s="4"/>
      <c r="D198" s="4"/>
      <c r="E198" s="4"/>
      <c r="F198" s="4"/>
      <c r="G198" s="4"/>
    </row>
    <row r="199" spans="1:7" s="1" customFormat="1" ht="13.5" customHeight="1">
      <c r="A199" s="201" t="s">
        <v>131</v>
      </c>
      <c r="B199" s="201"/>
      <c r="C199" s="201"/>
      <c r="D199" s="201"/>
      <c r="E199" s="201"/>
      <c r="F199" s="201"/>
      <c r="G199" s="201"/>
    </row>
    <row r="200" spans="1:7" s="1" customFormat="1" ht="13.5" customHeight="1">
      <c r="A200" s="4"/>
      <c r="B200" s="4"/>
      <c r="C200" s="4"/>
      <c r="D200" s="4"/>
      <c r="E200" s="4"/>
      <c r="F200" s="4"/>
      <c r="G200" s="4"/>
    </row>
    <row r="201" spans="1:7" s="1" customFormat="1" ht="13.5" customHeight="1">
      <c r="A201" s="9">
        <v>5</v>
      </c>
      <c r="B201" s="207" t="s">
        <v>132</v>
      </c>
      <c r="C201" s="207"/>
      <c r="D201" s="207"/>
      <c r="E201" s="207"/>
      <c r="F201" s="207" t="s">
        <v>38</v>
      </c>
      <c r="G201" s="207"/>
    </row>
    <row r="202" spans="1:7" s="1" customFormat="1" ht="13.5" customHeight="1">
      <c r="A202" s="8" t="s">
        <v>6</v>
      </c>
      <c r="B202" s="254" t="s">
        <v>133</v>
      </c>
      <c r="C202" s="254"/>
      <c r="D202" s="254"/>
      <c r="E202" s="254"/>
      <c r="F202" s="258">
        <v>146.19</v>
      </c>
      <c r="G202" s="258"/>
    </row>
    <row r="203" spans="1:7" s="1" customFormat="1" ht="14.25" customHeight="1">
      <c r="A203" s="8" t="s">
        <v>9</v>
      </c>
      <c r="B203" s="254" t="s">
        <v>134</v>
      </c>
      <c r="C203" s="254"/>
      <c r="D203" s="254"/>
      <c r="E203" s="254"/>
      <c r="F203" s="258">
        <v>17.21</v>
      </c>
      <c r="G203" s="258"/>
    </row>
    <row r="204" spans="1:7" s="1" customFormat="1" ht="13.5" customHeight="1">
      <c r="A204" s="8" t="s">
        <v>12</v>
      </c>
      <c r="B204" s="254" t="s">
        <v>135</v>
      </c>
      <c r="C204" s="254"/>
      <c r="D204" s="254"/>
      <c r="E204" s="254"/>
      <c r="F204" s="258">
        <v>54.26</v>
      </c>
      <c r="G204" s="258"/>
    </row>
    <row r="205" spans="1:7" s="1" customFormat="1" ht="14.25" customHeight="1">
      <c r="A205" s="8" t="s">
        <v>14</v>
      </c>
      <c r="B205" s="254" t="s">
        <v>136</v>
      </c>
      <c r="C205" s="254"/>
      <c r="D205" s="254"/>
      <c r="E205" s="254"/>
      <c r="F205" s="258">
        <v>117.92</v>
      </c>
      <c r="G205" s="258"/>
    </row>
    <row r="206" spans="1:7" s="1" customFormat="1" ht="15.75" customHeight="1">
      <c r="A206" s="76"/>
      <c r="B206" s="207" t="s">
        <v>41</v>
      </c>
      <c r="C206" s="207"/>
      <c r="D206" s="207"/>
      <c r="E206" s="207"/>
      <c r="F206" s="259">
        <f>SUM(F202:F205)</f>
        <v>335.58</v>
      </c>
      <c r="G206" s="259"/>
    </row>
    <row r="207" spans="1:7" s="1" customFormat="1">
      <c r="A207" s="4"/>
      <c r="B207" s="4"/>
      <c r="C207" s="4"/>
      <c r="D207" s="4"/>
      <c r="E207" s="4"/>
      <c r="F207" s="4"/>
      <c r="G207" s="4"/>
    </row>
    <row r="208" spans="1:7" s="1" customFormat="1" ht="25.5" customHeight="1">
      <c r="A208" s="214" t="s">
        <v>137</v>
      </c>
      <c r="B208" s="214"/>
      <c r="C208" s="214"/>
      <c r="D208" s="214"/>
      <c r="E208" s="214"/>
      <c r="F208" s="214"/>
      <c r="G208" s="214"/>
    </row>
    <row r="209" spans="1:7" s="1" customFormat="1" ht="14.25" customHeight="1">
      <c r="A209" s="19"/>
      <c r="B209" s="4"/>
      <c r="C209" s="4"/>
      <c r="D209" s="4"/>
      <c r="E209" s="4"/>
      <c r="F209" s="4"/>
      <c r="G209" s="4"/>
    </row>
    <row r="210" spans="1:7" s="1" customFormat="1" ht="13.5" customHeight="1">
      <c r="A210" s="260" t="s">
        <v>138</v>
      </c>
      <c r="B210" s="260"/>
      <c r="C210" s="260"/>
      <c r="D210" s="260"/>
      <c r="E210" s="260"/>
      <c r="F210" s="260"/>
      <c r="G210" s="260"/>
    </row>
    <row r="211" spans="1:7" s="1" customFormat="1" ht="13.5" customHeight="1">
      <c r="A211" s="77"/>
      <c r="B211" s="77"/>
      <c r="C211" s="77"/>
      <c r="D211" s="77"/>
      <c r="E211" s="77"/>
      <c r="F211" s="77"/>
      <c r="G211" s="77"/>
    </row>
    <row r="212" spans="1:7" s="1" customFormat="1" ht="13.5" customHeight="1">
      <c r="A212" s="210" t="s">
        <v>139</v>
      </c>
      <c r="B212" s="210"/>
      <c r="C212" s="210"/>
      <c r="D212" s="210"/>
      <c r="E212" s="210"/>
      <c r="F212" s="210"/>
      <c r="G212" s="78">
        <f>F49+F133+G143+G197+F206</f>
        <v>6397.9859977441229</v>
      </c>
    </row>
    <row r="213" spans="1:7" s="1" customFormat="1" ht="13.5" customHeight="1">
      <c r="A213" s="4"/>
      <c r="B213" s="5"/>
      <c r="C213" s="5"/>
      <c r="D213" s="5"/>
      <c r="E213" s="5"/>
      <c r="F213" s="5"/>
      <c r="G213" s="79">
        <f>G212+G215</f>
        <v>6781.8651576087705</v>
      </c>
    </row>
    <row r="214" spans="1:7" s="1" customFormat="1" ht="13.5" customHeight="1">
      <c r="A214" s="24">
        <v>6</v>
      </c>
      <c r="B214" s="261" t="s">
        <v>140</v>
      </c>
      <c r="C214" s="261"/>
      <c r="D214" s="261"/>
      <c r="E214" s="261"/>
      <c r="F214" s="80" t="s">
        <v>47</v>
      </c>
      <c r="G214" s="81" t="s">
        <v>38</v>
      </c>
    </row>
    <row r="215" spans="1:7" s="1" customFormat="1" ht="13.5" customHeight="1">
      <c r="A215" s="82" t="s">
        <v>6</v>
      </c>
      <c r="B215" s="262" t="s">
        <v>141</v>
      </c>
      <c r="C215" s="262"/>
      <c r="D215" s="262"/>
      <c r="E215" s="262"/>
      <c r="F215" s="83">
        <v>0.06</v>
      </c>
      <c r="G215" s="84">
        <f>G212*F215</f>
        <v>383.87915986464736</v>
      </c>
    </row>
    <row r="216" spans="1:7" s="1" customFormat="1" ht="13.5" customHeight="1">
      <c r="A216" s="85" t="s">
        <v>9</v>
      </c>
      <c r="B216" s="182" t="s">
        <v>142</v>
      </c>
      <c r="C216" s="182"/>
      <c r="D216" s="182"/>
      <c r="E216" s="182"/>
      <c r="F216" s="86">
        <v>8.0298800000000004E-2</v>
      </c>
      <c r="G216" s="87">
        <f>(G212+G215)*F216</f>
        <v>544.57563391779513</v>
      </c>
    </row>
    <row r="217" spans="1:7" s="1" customFormat="1" ht="13.5" customHeight="1">
      <c r="A217" s="85" t="s">
        <v>12</v>
      </c>
      <c r="B217" s="182" t="s">
        <v>143</v>
      </c>
      <c r="C217" s="182"/>
      <c r="D217" s="182"/>
      <c r="E217" s="182"/>
      <c r="F217" s="86"/>
      <c r="G217" s="87"/>
    </row>
    <row r="218" spans="1:7" s="1" customFormat="1" ht="14.25" customHeight="1">
      <c r="A218" s="85"/>
      <c r="B218" s="182" t="s">
        <v>144</v>
      </c>
      <c r="C218" s="182"/>
      <c r="D218" s="182"/>
      <c r="E218" s="182"/>
      <c r="F218" s="86">
        <v>0.03</v>
      </c>
      <c r="G218" s="87">
        <f>((G212+G215+G216)/0.9135)*F218</f>
        <v>240.60560891712856</v>
      </c>
    </row>
    <row r="219" spans="1:7" s="1" customFormat="1" ht="14.25" customHeight="1">
      <c r="A219" s="85"/>
      <c r="B219" s="182" t="s">
        <v>145</v>
      </c>
      <c r="C219" s="182"/>
      <c r="D219" s="182"/>
      <c r="E219" s="182"/>
      <c r="F219" s="86">
        <v>6.4999999999999997E-3</v>
      </c>
      <c r="G219" s="87">
        <f>((G212+G215+G216)/0.9135)*F219</f>
        <v>52.131215265377854</v>
      </c>
    </row>
    <row r="220" spans="1:7" s="1" customFormat="1" ht="15.75" customHeight="1">
      <c r="A220" s="85"/>
      <c r="B220" s="182" t="s">
        <v>146</v>
      </c>
      <c r="C220" s="182"/>
      <c r="D220" s="182"/>
      <c r="E220" s="182"/>
      <c r="F220" s="86">
        <v>0.05</v>
      </c>
      <c r="G220" s="87">
        <f>((G212+G215+G216)/0.9135)*F220</f>
        <v>401.00934819521433</v>
      </c>
    </row>
    <row r="221" spans="1:7" s="1" customFormat="1" ht="17.25" customHeight="1">
      <c r="A221" s="88"/>
      <c r="B221" s="263" t="s">
        <v>41</v>
      </c>
      <c r="C221" s="263"/>
      <c r="D221" s="263"/>
      <c r="E221" s="263"/>
      <c r="F221" s="89">
        <f>SUM(F215:F220)</f>
        <v>0.22679880000000002</v>
      </c>
      <c r="G221" s="25">
        <f>SUM(G215:G220)</f>
        <v>1622.2009661601633</v>
      </c>
    </row>
    <row r="222" spans="1:7" s="1" customFormat="1">
      <c r="A222" s="4"/>
      <c r="B222" s="4"/>
      <c r="C222" s="4"/>
      <c r="D222" s="4"/>
      <c r="E222" s="4"/>
      <c r="F222" s="4"/>
      <c r="G222" s="4"/>
    </row>
    <row r="223" spans="1:7" s="1" customFormat="1" ht="15.6" customHeight="1">
      <c r="A223" s="180" t="s">
        <v>147</v>
      </c>
      <c r="B223" s="180"/>
      <c r="C223" s="180"/>
      <c r="D223" s="180"/>
      <c r="E223" s="180"/>
      <c r="F223" s="180"/>
      <c r="G223" s="180"/>
    </row>
    <row r="224" spans="1:7" s="1" customFormat="1" ht="17.100000000000001" customHeight="1">
      <c r="A224" s="180" t="s">
        <v>148</v>
      </c>
      <c r="B224" s="180"/>
      <c r="C224" s="180"/>
      <c r="D224" s="180"/>
      <c r="E224" s="180"/>
      <c r="F224" s="180"/>
      <c r="G224" s="180"/>
    </row>
    <row r="225" spans="1:7" s="1" customFormat="1" ht="71.400000000000006" customHeight="1">
      <c r="A225" s="264" t="s">
        <v>149</v>
      </c>
      <c r="B225" s="264"/>
      <c r="C225" s="264"/>
      <c r="D225" s="264"/>
      <c r="E225" s="264"/>
      <c r="F225" s="264"/>
      <c r="G225" s="264"/>
    </row>
    <row r="226" spans="1:7" s="1" customFormat="1" ht="56.25" customHeight="1">
      <c r="A226" s="200" t="s">
        <v>150</v>
      </c>
      <c r="B226" s="200"/>
      <c r="C226" s="200"/>
      <c r="D226" s="200"/>
      <c r="E226" s="200"/>
      <c r="F226" s="200"/>
      <c r="G226" s="200"/>
    </row>
    <row r="227" spans="1:7" s="1" customFormat="1" ht="14.25" customHeight="1">
      <c r="A227" s="77"/>
      <c r="B227" s="77"/>
      <c r="C227" s="77"/>
      <c r="D227" s="77"/>
      <c r="E227" s="77"/>
      <c r="F227" s="77"/>
      <c r="G227" s="77"/>
    </row>
    <row r="228" spans="1:7" s="1" customFormat="1" ht="11.25" customHeight="1">
      <c r="A228" s="77"/>
      <c r="B228" s="5"/>
      <c r="C228" s="5"/>
      <c r="D228" s="5"/>
      <c r="E228" s="5"/>
      <c r="F228" s="5"/>
      <c r="G228" s="5"/>
    </row>
    <row r="229" spans="1:7" s="1" customFormat="1" ht="13.5" customHeight="1">
      <c r="A229" s="178" t="s">
        <v>151</v>
      </c>
      <c r="B229" s="178"/>
      <c r="C229" s="178"/>
      <c r="D229" s="178"/>
      <c r="E229" s="178"/>
      <c r="F229" s="178"/>
      <c r="G229" s="178"/>
    </row>
    <row r="230" spans="1:7" s="1" customFormat="1" ht="13.5" customHeight="1">
      <c r="A230" s="15"/>
      <c r="B230" s="15"/>
      <c r="C230" s="15"/>
      <c r="D230" s="15"/>
      <c r="E230" s="15"/>
      <c r="F230" s="15"/>
      <c r="G230" s="15"/>
    </row>
    <row r="231" spans="1:7" s="1" customFormat="1" ht="22.35" customHeight="1">
      <c r="A231" s="90"/>
      <c r="B231" s="245" t="s">
        <v>152</v>
      </c>
      <c r="C231" s="245"/>
      <c r="D231" s="245"/>
      <c r="E231" s="245"/>
      <c r="F231" s="245" t="s">
        <v>153</v>
      </c>
      <c r="G231" s="245"/>
    </row>
    <row r="232" spans="1:7" s="1" customFormat="1" ht="13.5" customHeight="1">
      <c r="A232" s="17" t="s">
        <v>6</v>
      </c>
      <c r="B232" s="182" t="s">
        <v>154</v>
      </c>
      <c r="C232" s="182"/>
      <c r="D232" s="182"/>
      <c r="E232" s="182"/>
      <c r="F232" s="265">
        <f>F49</f>
        <v>2687.979233333333</v>
      </c>
      <c r="G232" s="265"/>
    </row>
    <row r="233" spans="1:7" s="1" customFormat="1" ht="13.5" customHeight="1">
      <c r="A233" s="17" t="s">
        <v>9</v>
      </c>
      <c r="B233" s="182" t="s">
        <v>155</v>
      </c>
      <c r="C233" s="182"/>
      <c r="D233" s="182"/>
      <c r="E233" s="182"/>
      <c r="F233" s="265">
        <f>F133</f>
        <v>2514.0919322515147</v>
      </c>
      <c r="G233" s="265"/>
    </row>
    <row r="234" spans="1:7" s="1" customFormat="1" ht="13.5" customHeight="1">
      <c r="A234" s="17" t="s">
        <v>12</v>
      </c>
      <c r="B234" s="182" t="s">
        <v>156</v>
      </c>
      <c r="C234" s="182"/>
      <c r="D234" s="182"/>
      <c r="E234" s="182"/>
      <c r="F234" s="265">
        <f>G143</f>
        <v>191.04866160501331</v>
      </c>
      <c r="G234" s="265"/>
    </row>
    <row r="235" spans="1:7" s="1" customFormat="1" ht="13.5" customHeight="1">
      <c r="A235" s="17" t="s">
        <v>14</v>
      </c>
      <c r="B235" s="182" t="s">
        <v>157</v>
      </c>
      <c r="C235" s="182"/>
      <c r="D235" s="182"/>
      <c r="E235" s="182"/>
      <c r="F235" s="265">
        <f>G197</f>
        <v>669.28617055426184</v>
      </c>
      <c r="G235" s="265"/>
    </row>
    <row r="236" spans="1:7" s="1" customFormat="1" ht="13.5" customHeight="1">
      <c r="A236" s="17" t="s">
        <v>61</v>
      </c>
      <c r="B236" s="182" t="s">
        <v>158</v>
      </c>
      <c r="C236" s="182"/>
      <c r="D236" s="182"/>
      <c r="E236" s="182"/>
      <c r="F236" s="265">
        <f>F206</f>
        <v>335.58</v>
      </c>
      <c r="G236" s="265"/>
    </row>
    <row r="237" spans="1:7" s="1" customFormat="1" ht="14.25" customHeight="1">
      <c r="A237" s="183" t="s">
        <v>159</v>
      </c>
      <c r="B237" s="183"/>
      <c r="C237" s="183"/>
      <c r="D237" s="183"/>
      <c r="E237" s="183"/>
      <c r="F237" s="266">
        <f>SUM(F232:F236)</f>
        <v>6397.9859977441229</v>
      </c>
      <c r="G237" s="266"/>
    </row>
    <row r="238" spans="1:7" s="1" customFormat="1" ht="13.5" customHeight="1">
      <c r="A238" s="17" t="s">
        <v>63</v>
      </c>
      <c r="B238" s="182" t="s">
        <v>160</v>
      </c>
      <c r="C238" s="182"/>
      <c r="D238" s="182"/>
      <c r="E238" s="182"/>
      <c r="F238" s="265">
        <f>G221</f>
        <v>1622.2009661601633</v>
      </c>
      <c r="G238" s="265"/>
    </row>
    <row r="239" spans="1:7" s="1" customFormat="1" ht="23.25" customHeight="1">
      <c r="A239" s="173" t="s">
        <v>161</v>
      </c>
      <c r="B239" s="173"/>
      <c r="C239" s="173"/>
      <c r="D239" s="173"/>
      <c r="E239" s="173"/>
      <c r="F239" s="267">
        <f>ROUND(F237+F238,2)</f>
        <v>8020.19</v>
      </c>
      <c r="G239" s="267"/>
    </row>
    <row r="240" spans="1:7" s="1" customFormat="1" ht="18.75" customHeight="1">
      <c r="A240" s="10"/>
      <c r="B240" s="10"/>
      <c r="C240" s="10"/>
      <c r="D240" s="10"/>
      <c r="E240" s="10"/>
      <c r="F240" s="10"/>
      <c r="G240" s="10"/>
    </row>
    <row r="241" spans="1:250" s="1" customFormat="1" ht="13.5" customHeight="1">
      <c r="A241" s="178" t="s">
        <v>162</v>
      </c>
      <c r="B241" s="178"/>
      <c r="C241" s="178"/>
      <c r="D241" s="178"/>
      <c r="E241" s="178"/>
      <c r="F241" s="178"/>
      <c r="G241" s="178"/>
    </row>
    <row r="242" spans="1:250" s="1" customFormat="1" ht="14.25" customHeight="1">
      <c r="A242" s="4"/>
      <c r="B242" s="4"/>
      <c r="C242" s="4"/>
      <c r="D242" s="4"/>
      <c r="E242" s="4"/>
      <c r="F242" s="4"/>
      <c r="G242" s="4"/>
    </row>
    <row r="243" spans="1:250" s="1" customFormat="1" ht="53.25" customHeight="1">
      <c r="A243" s="207" t="s">
        <v>163</v>
      </c>
      <c r="B243" s="207"/>
      <c r="C243" s="9" t="s">
        <v>164</v>
      </c>
      <c r="D243" s="9" t="s">
        <v>165</v>
      </c>
      <c r="E243" s="9" t="s">
        <v>166</v>
      </c>
      <c r="F243" s="9" t="s">
        <v>167</v>
      </c>
      <c r="G243" s="9" t="s">
        <v>168</v>
      </c>
    </row>
    <row r="244" spans="1:250" s="1" customFormat="1" ht="39.6">
      <c r="A244" s="8" t="s">
        <v>169</v>
      </c>
      <c r="B244" s="91" t="str">
        <f>F34</f>
        <v>Posto 12X36 h NOTURNO MOTORIZADO</v>
      </c>
      <c r="C244" s="92">
        <f>F239</f>
        <v>8020.19</v>
      </c>
      <c r="D244" s="8">
        <v>2</v>
      </c>
      <c r="E244" s="92">
        <f>C244*D244</f>
        <v>16040.38</v>
      </c>
      <c r="F244" s="93">
        <v>1</v>
      </c>
      <c r="G244" s="92">
        <f>E244*F244</f>
        <v>16040.38</v>
      </c>
    </row>
    <row r="245" spans="1:250" s="1" customFormat="1" ht="13.5" customHeight="1">
      <c r="A245" s="207" t="s">
        <v>170</v>
      </c>
      <c r="B245" s="207"/>
      <c r="C245" s="207"/>
      <c r="D245" s="207"/>
      <c r="E245" s="207"/>
      <c r="F245" s="207"/>
      <c r="G245" s="94">
        <f>G244</f>
        <v>16040.38</v>
      </c>
    </row>
    <row r="246" spans="1:250" s="1" customFormat="1" ht="13.5" customHeight="1">
      <c r="A246" s="4"/>
      <c r="B246" s="4"/>
      <c r="C246" s="4"/>
      <c r="D246" s="4"/>
      <c r="E246" s="4"/>
      <c r="F246" s="4"/>
      <c r="G246" s="4"/>
    </row>
    <row r="247" spans="1:250" s="1" customFormat="1" ht="14.25" customHeight="1">
      <c r="A247" s="201" t="s">
        <v>171</v>
      </c>
      <c r="B247" s="201"/>
      <c r="C247" s="201"/>
      <c r="D247" s="201"/>
      <c r="E247" s="201"/>
      <c r="F247" s="201"/>
      <c r="G247" s="201"/>
    </row>
    <row r="248" spans="1:250" s="1" customFormat="1" ht="14.25" customHeight="1">
      <c r="A248" s="4"/>
      <c r="B248" s="4"/>
      <c r="C248" s="4"/>
      <c r="D248" s="4"/>
      <c r="E248" s="4"/>
      <c r="F248" s="4"/>
      <c r="G248" s="4"/>
    </row>
    <row r="249" spans="1:250" s="1" customFormat="1" ht="14.25" customHeight="1">
      <c r="A249" s="76"/>
      <c r="B249" s="207" t="s">
        <v>172</v>
      </c>
      <c r="C249" s="207"/>
      <c r="D249" s="207"/>
      <c r="E249" s="207"/>
      <c r="F249" s="207"/>
      <c r="G249" s="207"/>
    </row>
    <row r="250" spans="1:250" s="1" customFormat="1" ht="14.25" customHeight="1">
      <c r="A250" s="76"/>
      <c r="B250" s="268" t="s">
        <v>173</v>
      </c>
      <c r="C250" s="268"/>
      <c r="D250" s="268"/>
      <c r="E250" s="268"/>
      <c r="F250" s="207" t="s">
        <v>174</v>
      </c>
      <c r="G250" s="207"/>
    </row>
    <row r="251" spans="1:250" s="1" customFormat="1">
      <c r="A251" s="29" t="s">
        <v>6</v>
      </c>
      <c r="B251" s="269" t="s">
        <v>175</v>
      </c>
      <c r="C251" s="269"/>
      <c r="D251" s="269"/>
      <c r="E251" s="269"/>
      <c r="F251" s="270">
        <f>E244</f>
        <v>16040.38</v>
      </c>
      <c r="G251" s="270"/>
    </row>
    <row r="252" spans="1:250" s="1" customFormat="1">
      <c r="A252" s="8" t="s">
        <v>9</v>
      </c>
      <c r="B252" s="269" t="s">
        <v>176</v>
      </c>
      <c r="C252" s="269"/>
      <c r="D252" s="269"/>
      <c r="E252" s="269"/>
      <c r="F252" s="270">
        <f>G245</f>
        <v>16040.38</v>
      </c>
      <c r="G252" s="270"/>
    </row>
    <row r="253" spans="1:250" s="1" customFormat="1" ht="38.1" customHeight="1">
      <c r="A253" s="8" t="s">
        <v>12</v>
      </c>
      <c r="B253" s="182" t="s">
        <v>177</v>
      </c>
      <c r="C253" s="182"/>
      <c r="D253" s="182"/>
      <c r="E253" s="182"/>
      <c r="F253" s="271">
        <f>F252*12</f>
        <v>192484.56</v>
      </c>
      <c r="G253" s="271"/>
    </row>
    <row r="254" spans="1:250" s="1" customFormat="1" ht="27.75" customHeight="1">
      <c r="A254" s="4"/>
      <c r="B254" s="4"/>
      <c r="C254" s="4"/>
      <c r="D254" s="4"/>
      <c r="E254" s="4"/>
      <c r="F254" s="4"/>
      <c r="G254" s="4"/>
    </row>
    <row r="255" spans="1:250" s="1" customFormat="1">
      <c r="A255" s="272" t="s">
        <v>178</v>
      </c>
      <c r="B255" s="272"/>
      <c r="C255" s="272"/>
      <c r="D255" s="272"/>
      <c r="E255" s="272"/>
      <c r="F255" s="272"/>
      <c r="G255" s="27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row>
    <row r="256" spans="1:250" s="1" customFormat="1"/>
    <row r="257" spans="1:250" s="1" customFormat="1">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row>
    <row r="258" spans="1:250" s="1" customFormat="1" ht="70.5" customHeight="1">
      <c r="A258" s="200" t="s">
        <v>179</v>
      </c>
      <c r="B258" s="200"/>
      <c r="C258" s="200"/>
      <c r="D258" s="200"/>
      <c r="E258" s="200"/>
      <c r="F258" s="200"/>
      <c r="G258" s="200"/>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row>
    <row r="259" spans="1:250" s="1" customFormat="1">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row>
    <row r="260" spans="1:250" s="1" customFormat="1">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row>
    <row r="261" spans="1:250" s="1" customFormat="1">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c r="IM261" s="2"/>
      <c r="IN261" s="2"/>
      <c r="IO261" s="2"/>
      <c r="IP261" s="2"/>
    </row>
    <row r="262" spans="1:250" s="1" customFormat="1">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row>
    <row r="263" spans="1:250" s="1" customFormat="1">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row>
    <row r="264" spans="1:250" s="1" customFormat="1">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row>
    <row r="265" spans="1:250" s="1" customFormat="1">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c r="IP265" s="2"/>
    </row>
    <row r="266" spans="1:250" s="1" customFormat="1">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row>
    <row r="268" spans="1:250" s="1" customFormat="1">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c r="IP268" s="2"/>
    </row>
  </sheetData>
  <mergeCells count="236">
    <mergeCell ref="B252:E252"/>
    <mergeCell ref="F252:G252"/>
    <mergeCell ref="B253:E253"/>
    <mergeCell ref="F253:G253"/>
    <mergeCell ref="A255:G255"/>
    <mergeCell ref="A258:G258"/>
    <mergeCell ref="A245:F245"/>
    <mergeCell ref="A247:G247"/>
    <mergeCell ref="B249:G249"/>
    <mergeCell ref="B250:E250"/>
    <mergeCell ref="F250:G250"/>
    <mergeCell ref="B251:E251"/>
    <mergeCell ref="F251:G251"/>
    <mergeCell ref="B238:E238"/>
    <mergeCell ref="F238:G238"/>
    <mergeCell ref="A239:E239"/>
    <mergeCell ref="F239:G239"/>
    <mergeCell ref="A241:G241"/>
    <mergeCell ref="A243:B243"/>
    <mergeCell ref="B235:E235"/>
    <mergeCell ref="F235:G235"/>
    <mergeCell ref="B236:E236"/>
    <mergeCell ref="F236:G236"/>
    <mergeCell ref="A237:E237"/>
    <mergeCell ref="F237:G237"/>
    <mergeCell ref="B232:E232"/>
    <mergeCell ref="F232:G232"/>
    <mergeCell ref="B233:E233"/>
    <mergeCell ref="F233:G233"/>
    <mergeCell ref="B234:E234"/>
    <mergeCell ref="F234:G234"/>
    <mergeCell ref="A224:G224"/>
    <mergeCell ref="A225:G225"/>
    <mergeCell ref="A226:G226"/>
    <mergeCell ref="A229:G229"/>
    <mergeCell ref="B231:E231"/>
    <mergeCell ref="F231:G231"/>
    <mergeCell ref="B217:E217"/>
    <mergeCell ref="B218:E218"/>
    <mergeCell ref="B219:E219"/>
    <mergeCell ref="B220:E220"/>
    <mergeCell ref="B221:E221"/>
    <mergeCell ref="A223:G223"/>
    <mergeCell ref="A208:G208"/>
    <mergeCell ref="A210:G210"/>
    <mergeCell ref="A212:F212"/>
    <mergeCell ref="B214:E214"/>
    <mergeCell ref="B215:E215"/>
    <mergeCell ref="B216:E216"/>
    <mergeCell ref="B204:E204"/>
    <mergeCell ref="F204:G204"/>
    <mergeCell ref="B205:E205"/>
    <mergeCell ref="F205:G205"/>
    <mergeCell ref="B206:E206"/>
    <mergeCell ref="F206:G206"/>
    <mergeCell ref="A199:G199"/>
    <mergeCell ref="B201:E201"/>
    <mergeCell ref="F201:G201"/>
    <mergeCell ref="B202:E202"/>
    <mergeCell ref="F202:G202"/>
    <mergeCell ref="B203:E203"/>
    <mergeCell ref="F203:G203"/>
    <mergeCell ref="A192:G192"/>
    <mergeCell ref="A193:G193"/>
    <mergeCell ref="B194:E194"/>
    <mergeCell ref="B195:E195"/>
    <mergeCell ref="B196:E196"/>
    <mergeCell ref="B197:E197"/>
    <mergeCell ref="A184:G184"/>
    <mergeCell ref="B186:E186"/>
    <mergeCell ref="B187:E187"/>
    <mergeCell ref="A188:E188"/>
    <mergeCell ref="A189:G189"/>
    <mergeCell ref="A190:G190"/>
    <mergeCell ref="A172:G172"/>
    <mergeCell ref="A174:G174"/>
    <mergeCell ref="A176:G176"/>
    <mergeCell ref="A178:G178"/>
    <mergeCell ref="A180:G180"/>
    <mergeCell ref="A182:G182"/>
    <mergeCell ref="B163:E163"/>
    <mergeCell ref="B164:E164"/>
    <mergeCell ref="B165:E165"/>
    <mergeCell ref="B166:E166"/>
    <mergeCell ref="B167:E167"/>
    <mergeCell ref="A169:G170"/>
    <mergeCell ref="A154:G154"/>
    <mergeCell ref="A156:F156"/>
    <mergeCell ref="A158:G158"/>
    <mergeCell ref="B160:E160"/>
    <mergeCell ref="B161:E161"/>
    <mergeCell ref="B162:E162"/>
    <mergeCell ref="B142:E142"/>
    <mergeCell ref="B143:E143"/>
    <mergeCell ref="A145:G148"/>
    <mergeCell ref="A149:G149"/>
    <mergeCell ref="A150:G150"/>
    <mergeCell ref="A152:G152"/>
    <mergeCell ref="A135:G135"/>
    <mergeCell ref="B137:E137"/>
    <mergeCell ref="B138:E138"/>
    <mergeCell ref="B139:E139"/>
    <mergeCell ref="B140:E140"/>
    <mergeCell ref="B141:E141"/>
    <mergeCell ref="B131:E131"/>
    <mergeCell ref="F131:G131"/>
    <mergeCell ref="B132:E132"/>
    <mergeCell ref="F132:G132"/>
    <mergeCell ref="A133:E133"/>
    <mergeCell ref="F133:G133"/>
    <mergeCell ref="B128:E128"/>
    <mergeCell ref="F128:G128"/>
    <mergeCell ref="B129:E129"/>
    <mergeCell ref="F129:G129"/>
    <mergeCell ref="B130:E130"/>
    <mergeCell ref="F130:G130"/>
    <mergeCell ref="A120:G120"/>
    <mergeCell ref="A121:G121"/>
    <mergeCell ref="A122:G122"/>
    <mergeCell ref="A123:G123"/>
    <mergeCell ref="A124:G124"/>
    <mergeCell ref="A126:G126"/>
    <mergeCell ref="B116:E116"/>
    <mergeCell ref="F116:G116"/>
    <mergeCell ref="A117:E117"/>
    <mergeCell ref="F117:G117"/>
    <mergeCell ref="A118:G118"/>
    <mergeCell ref="A119:G119"/>
    <mergeCell ref="A110:G110"/>
    <mergeCell ref="A112:F112"/>
    <mergeCell ref="B114:E114"/>
    <mergeCell ref="F114:G114"/>
    <mergeCell ref="B115:E115"/>
    <mergeCell ref="F115:G115"/>
    <mergeCell ref="A101:G101"/>
    <mergeCell ref="A102:G102"/>
    <mergeCell ref="A103:G104"/>
    <mergeCell ref="A105:G105"/>
    <mergeCell ref="A106:G106"/>
    <mergeCell ref="A108:G108"/>
    <mergeCell ref="B97:E97"/>
    <mergeCell ref="F97:G97"/>
    <mergeCell ref="B98:E98"/>
    <mergeCell ref="F98:G98"/>
    <mergeCell ref="A99:E99"/>
    <mergeCell ref="F99:G99"/>
    <mergeCell ref="B94:E94"/>
    <mergeCell ref="F94:G94"/>
    <mergeCell ref="B95:E95"/>
    <mergeCell ref="F95:G95"/>
    <mergeCell ref="B96:E96"/>
    <mergeCell ref="F96:G96"/>
    <mergeCell ref="A86:G87"/>
    <mergeCell ref="A88:G88"/>
    <mergeCell ref="A89:G89"/>
    <mergeCell ref="A91:G91"/>
    <mergeCell ref="B93:E93"/>
    <mergeCell ref="F93:G93"/>
    <mergeCell ref="B78:E78"/>
    <mergeCell ref="B79:E79"/>
    <mergeCell ref="B80:E80"/>
    <mergeCell ref="B81:E81"/>
    <mergeCell ref="A82:E82"/>
    <mergeCell ref="A84:G85"/>
    <mergeCell ref="A71:F71"/>
    <mergeCell ref="B73:E73"/>
    <mergeCell ref="B74:E74"/>
    <mergeCell ref="B75:E75"/>
    <mergeCell ref="B76:E76"/>
    <mergeCell ref="B77:E77"/>
    <mergeCell ref="B59:E59"/>
    <mergeCell ref="B60:E60"/>
    <mergeCell ref="A61:E61"/>
    <mergeCell ref="A62:G64"/>
    <mergeCell ref="A65:G66"/>
    <mergeCell ref="A68:G70"/>
    <mergeCell ref="A50:G51"/>
    <mergeCell ref="A52:G52"/>
    <mergeCell ref="A54:G54"/>
    <mergeCell ref="A56:G56"/>
    <mergeCell ref="A57:G57"/>
    <mergeCell ref="B58:E58"/>
    <mergeCell ref="B45:E45"/>
    <mergeCell ref="F45:G45"/>
    <mergeCell ref="B46:D46"/>
    <mergeCell ref="F46:G46"/>
    <mergeCell ref="A49:E49"/>
    <mergeCell ref="F49:G49"/>
    <mergeCell ref="B47:D47"/>
    <mergeCell ref="F47:G47"/>
    <mergeCell ref="B48:D48"/>
    <mergeCell ref="F48:G48"/>
    <mergeCell ref="A39:G39"/>
    <mergeCell ref="A40:G40"/>
    <mergeCell ref="A41:G41"/>
    <mergeCell ref="A42:G42"/>
    <mergeCell ref="A43:G43"/>
    <mergeCell ref="B44:E44"/>
    <mergeCell ref="F44:G44"/>
    <mergeCell ref="B35:E35"/>
    <mergeCell ref="F35:G35"/>
    <mergeCell ref="B36:E36"/>
    <mergeCell ref="F36:G36"/>
    <mergeCell ref="B37:E37"/>
    <mergeCell ref="F37:G37"/>
    <mergeCell ref="A28:G28"/>
    <mergeCell ref="A30:G30"/>
    <mergeCell ref="A31:G31"/>
    <mergeCell ref="A33:G33"/>
    <mergeCell ref="B34:E34"/>
    <mergeCell ref="F34:G34"/>
    <mergeCell ref="B20:E20"/>
    <mergeCell ref="F20:G20"/>
    <mergeCell ref="A21:G21"/>
    <mergeCell ref="A22:G23"/>
    <mergeCell ref="A24:G25"/>
    <mergeCell ref="A26:G26"/>
    <mergeCell ref="A16:G18"/>
    <mergeCell ref="B19:E19"/>
    <mergeCell ref="F19:G19"/>
    <mergeCell ref="A8:E8"/>
    <mergeCell ref="A10:G10"/>
    <mergeCell ref="B12:E12"/>
    <mergeCell ref="F12:G12"/>
    <mergeCell ref="B13:E13"/>
    <mergeCell ref="F13:G13"/>
    <mergeCell ref="A1:G2"/>
    <mergeCell ref="A3:G3"/>
    <mergeCell ref="A4:G4"/>
    <mergeCell ref="A5:G5"/>
    <mergeCell ref="A6:G6"/>
    <mergeCell ref="A7:G7"/>
    <mergeCell ref="B14:E14"/>
    <mergeCell ref="F14:G14"/>
    <mergeCell ref="B15:E15"/>
    <mergeCell ref="F15:G15"/>
  </mergeCells>
  <pageMargins left="6.0416666666666702E-2" right="0" top="0" bottom="0"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7FC0-96A2-4ED2-B6B5-35DE5BE4EE14}">
  <dimension ref="A1:IO268"/>
  <sheetViews>
    <sheetView topLeftCell="A235" zoomScaleNormal="100" workbookViewId="0">
      <selection activeCell="F206" sqref="F206:G206"/>
    </sheetView>
  </sheetViews>
  <sheetFormatPr defaultColWidth="8.59765625" defaultRowHeight="13.8"/>
  <cols>
    <col min="1" max="1" width="11.09765625" style="1" customWidth="1"/>
    <col min="2" max="2" width="11.69921875" style="1" customWidth="1"/>
    <col min="3" max="3" width="12.796875" style="1" customWidth="1"/>
    <col min="4" max="4" width="11.59765625" style="1" customWidth="1"/>
    <col min="5" max="5" width="12.59765625" style="1" customWidth="1"/>
    <col min="6" max="6" width="16.8984375" style="1" customWidth="1"/>
    <col min="7" max="7" width="17.296875" style="1" customWidth="1"/>
    <col min="8" max="57" width="10.5" style="1" customWidth="1"/>
    <col min="58" max="249" width="10" style="2" customWidth="1"/>
  </cols>
  <sheetData>
    <row r="1" spans="1:7">
      <c r="A1" s="161" t="s">
        <v>0</v>
      </c>
      <c r="B1" s="161"/>
      <c r="C1" s="161"/>
      <c r="D1" s="161"/>
      <c r="E1" s="161"/>
      <c r="F1" s="161"/>
      <c r="G1" s="161"/>
    </row>
    <row r="2" spans="1:7">
      <c r="A2" s="161"/>
      <c r="B2" s="161"/>
      <c r="C2" s="161"/>
      <c r="D2" s="161"/>
      <c r="E2" s="161"/>
      <c r="F2" s="161"/>
      <c r="G2" s="161"/>
    </row>
    <row r="3" spans="1:7">
      <c r="A3" s="162"/>
      <c r="B3" s="162"/>
      <c r="C3" s="162"/>
      <c r="D3" s="162"/>
      <c r="E3" s="162"/>
      <c r="F3" s="162"/>
      <c r="G3" s="162"/>
    </row>
    <row r="4" spans="1:7">
      <c r="A4" s="161" t="s">
        <v>1</v>
      </c>
      <c r="B4" s="161"/>
      <c r="C4" s="161"/>
      <c r="D4" s="161"/>
      <c r="E4" s="161"/>
      <c r="F4" s="161"/>
      <c r="G4" s="161"/>
    </row>
    <row r="5" spans="1:7">
      <c r="A5" s="163"/>
      <c r="B5" s="163"/>
      <c r="C5" s="163"/>
      <c r="D5" s="163"/>
      <c r="E5" s="163"/>
      <c r="F5" s="163"/>
      <c r="G5" s="163"/>
    </row>
    <row r="6" spans="1:7" ht="13.5" customHeight="1">
      <c r="A6" s="164" t="s">
        <v>2</v>
      </c>
      <c r="B6" s="164"/>
      <c r="C6" s="164"/>
      <c r="D6" s="164"/>
      <c r="E6" s="164"/>
      <c r="F6" s="164"/>
      <c r="G6" s="164"/>
    </row>
    <row r="7" spans="1:7" ht="13.5" customHeight="1">
      <c r="A7" s="165" t="s">
        <v>3</v>
      </c>
      <c r="B7" s="165"/>
      <c r="C7" s="165"/>
      <c r="D7" s="165"/>
      <c r="E7" s="165"/>
      <c r="F7" s="165"/>
      <c r="G7" s="165"/>
    </row>
    <row r="8" spans="1:7" ht="13.5" customHeight="1">
      <c r="A8" s="166" t="s">
        <v>4</v>
      </c>
      <c r="B8" s="166"/>
      <c r="C8" s="166"/>
      <c r="D8" s="166"/>
      <c r="E8" s="166"/>
      <c r="F8" s="5"/>
      <c r="G8" s="5"/>
    </row>
    <row r="9" spans="1:7">
      <c r="A9" s="6"/>
      <c r="B9" s="6"/>
      <c r="C9" s="6"/>
      <c r="D9" s="6"/>
      <c r="E9" s="6"/>
      <c r="F9" s="5"/>
      <c r="G9" s="5"/>
    </row>
    <row r="10" spans="1:7">
      <c r="A10" s="161" t="s">
        <v>5</v>
      </c>
      <c r="B10" s="161"/>
      <c r="C10" s="161"/>
      <c r="D10" s="161"/>
      <c r="E10" s="161"/>
      <c r="F10" s="161"/>
      <c r="G10" s="161"/>
    </row>
    <row r="11" spans="1:7">
      <c r="A11" s="7"/>
      <c r="B11" s="7"/>
      <c r="C11" s="7"/>
      <c r="D11" s="7"/>
      <c r="E11" s="7"/>
      <c r="F11" s="7"/>
      <c r="G11" s="7"/>
    </row>
    <row r="12" spans="1:7" ht="13.5" customHeight="1">
      <c r="A12" s="8" t="s">
        <v>6</v>
      </c>
      <c r="B12" s="167" t="s">
        <v>7</v>
      </c>
      <c r="C12" s="167"/>
      <c r="D12" s="167"/>
      <c r="E12" s="167"/>
      <c r="F12" s="168" t="s">
        <v>8</v>
      </c>
      <c r="G12" s="168"/>
    </row>
    <row r="13" spans="1:7" ht="15.75" customHeight="1">
      <c r="A13" s="8" t="s">
        <v>9</v>
      </c>
      <c r="B13" s="167" t="s">
        <v>10</v>
      </c>
      <c r="C13" s="167"/>
      <c r="D13" s="167"/>
      <c r="E13" s="167"/>
      <c r="F13" s="169" t="s">
        <v>11</v>
      </c>
      <c r="G13" s="169"/>
    </row>
    <row r="14" spans="1:7" ht="27.75" customHeight="1">
      <c r="A14" s="8" t="s">
        <v>12</v>
      </c>
      <c r="B14" s="167" t="s">
        <v>13</v>
      </c>
      <c r="C14" s="167"/>
      <c r="D14" s="167"/>
      <c r="E14" s="167"/>
      <c r="F14" s="170" t="s">
        <v>274</v>
      </c>
      <c r="G14" s="170"/>
    </row>
    <row r="15" spans="1:7" ht="13.5" customHeight="1">
      <c r="A15" s="8" t="s">
        <v>14</v>
      </c>
      <c r="B15" s="171" t="s">
        <v>15</v>
      </c>
      <c r="C15" s="171"/>
      <c r="D15" s="171"/>
      <c r="E15" s="171"/>
      <c r="F15" s="172">
        <v>12</v>
      </c>
      <c r="G15" s="172"/>
    </row>
    <row r="16" spans="1:7">
      <c r="A16" s="161" t="s">
        <v>16</v>
      </c>
      <c r="B16" s="161"/>
      <c r="C16" s="161"/>
      <c r="D16" s="161"/>
      <c r="E16" s="161"/>
      <c r="F16" s="161"/>
      <c r="G16" s="161"/>
    </row>
    <row r="17" spans="1:7">
      <c r="A17" s="161"/>
      <c r="B17" s="161"/>
      <c r="C17" s="161"/>
      <c r="D17" s="161"/>
      <c r="E17" s="161"/>
      <c r="F17" s="161"/>
      <c r="G17" s="161"/>
    </row>
    <row r="18" spans="1:7">
      <c r="A18" s="161"/>
      <c r="B18" s="161"/>
      <c r="C18" s="161"/>
      <c r="D18" s="161"/>
      <c r="E18" s="161"/>
      <c r="F18" s="161"/>
      <c r="G18" s="161"/>
    </row>
    <row r="19" spans="1:7" ht="25.5" customHeight="1">
      <c r="A19" s="9" t="s">
        <v>17</v>
      </c>
      <c r="B19" s="173" t="s">
        <v>18</v>
      </c>
      <c r="C19" s="173"/>
      <c r="D19" s="173"/>
      <c r="E19" s="173"/>
      <c r="F19" s="173" t="s">
        <v>19</v>
      </c>
      <c r="G19" s="173"/>
    </row>
    <row r="20" spans="1:7" ht="23.25" customHeight="1">
      <c r="A20" s="8" t="s">
        <v>20</v>
      </c>
      <c r="B20" s="174" t="s">
        <v>283</v>
      </c>
      <c r="C20" s="174"/>
      <c r="D20" s="174"/>
      <c r="E20" s="174"/>
      <c r="F20" s="174" t="s">
        <v>183</v>
      </c>
      <c r="G20" s="174"/>
    </row>
    <row r="21" spans="1:7">
      <c r="A21" s="175"/>
      <c r="B21" s="175"/>
      <c r="C21" s="175"/>
      <c r="D21" s="175"/>
      <c r="E21" s="175"/>
      <c r="F21" s="175"/>
      <c r="G21" s="175"/>
    </row>
    <row r="22" spans="1:7" ht="13.5" customHeight="1">
      <c r="A22" s="176" t="s">
        <v>23</v>
      </c>
      <c r="B22" s="176"/>
      <c r="C22" s="176"/>
      <c r="D22" s="176"/>
      <c r="E22" s="176"/>
      <c r="F22" s="176"/>
      <c r="G22" s="176"/>
    </row>
    <row r="23" spans="1:7">
      <c r="A23" s="176"/>
      <c r="B23" s="176"/>
      <c r="C23" s="176"/>
      <c r="D23" s="176"/>
      <c r="E23" s="176"/>
      <c r="F23" s="176"/>
      <c r="G23" s="176"/>
    </row>
    <row r="24" spans="1:7" ht="14.25" customHeight="1">
      <c r="A24" s="176" t="s">
        <v>24</v>
      </c>
      <c r="B24" s="176"/>
      <c r="C24" s="176"/>
      <c r="D24" s="176"/>
      <c r="E24" s="176"/>
      <c r="F24" s="176"/>
      <c r="G24" s="176"/>
    </row>
    <row r="25" spans="1:7">
      <c r="A25" s="176"/>
      <c r="B25" s="176"/>
      <c r="C25" s="176"/>
      <c r="D25" s="176"/>
      <c r="E25" s="176"/>
      <c r="F25" s="176"/>
      <c r="G25" s="176"/>
    </row>
    <row r="26" spans="1:7" ht="26.25" customHeight="1">
      <c r="A26" s="177" t="s">
        <v>279</v>
      </c>
      <c r="B26" s="177"/>
      <c r="C26" s="177"/>
      <c r="D26" s="177"/>
      <c r="E26" s="177"/>
      <c r="F26" s="177"/>
      <c r="G26" s="177"/>
    </row>
    <row r="27" spans="1:7">
      <c r="A27" s="11"/>
      <c r="B27" s="11"/>
      <c r="C27" s="11"/>
      <c r="D27" s="11"/>
      <c r="E27" s="11"/>
      <c r="F27" s="11"/>
      <c r="G27" s="11"/>
    </row>
    <row r="28" spans="1:7" ht="14.25" customHeight="1">
      <c r="A28" s="178" t="s">
        <v>25</v>
      </c>
      <c r="B28" s="178"/>
      <c r="C28" s="178"/>
      <c r="D28" s="178"/>
      <c r="E28" s="178"/>
      <c r="F28" s="178"/>
      <c r="G28" s="178"/>
    </row>
    <row r="29" spans="1:7">
      <c r="A29" s="12"/>
      <c r="B29" s="11"/>
      <c r="C29" s="13"/>
      <c r="D29" s="11"/>
      <c r="E29" s="11"/>
      <c r="F29" s="11"/>
      <c r="G29" s="11"/>
    </row>
    <row r="30" spans="1:7">
      <c r="A30" s="179" t="s">
        <v>26</v>
      </c>
      <c r="B30" s="179"/>
      <c r="C30" s="179"/>
      <c r="D30" s="179"/>
      <c r="E30" s="179"/>
      <c r="F30" s="179"/>
      <c r="G30" s="179"/>
    </row>
    <row r="31" spans="1:7">
      <c r="A31" s="180" t="s">
        <v>27</v>
      </c>
      <c r="B31" s="180"/>
      <c r="C31" s="180"/>
      <c r="D31" s="180"/>
      <c r="E31" s="180"/>
      <c r="F31" s="180"/>
      <c r="G31" s="180"/>
    </row>
    <row r="32" spans="1:7">
      <c r="A32" s="14"/>
      <c r="B32" s="15"/>
      <c r="C32" s="15"/>
      <c r="D32" s="15"/>
      <c r="E32" s="15"/>
      <c r="F32" s="15"/>
      <c r="G32" s="15"/>
    </row>
    <row r="33" spans="1:7" ht="13.5" customHeight="1">
      <c r="A33" s="181" t="s">
        <v>28</v>
      </c>
      <c r="B33" s="181"/>
      <c r="C33" s="181"/>
      <c r="D33" s="181"/>
      <c r="E33" s="181"/>
      <c r="F33" s="181"/>
      <c r="G33" s="181"/>
    </row>
    <row r="34" spans="1:7" ht="24" customHeight="1">
      <c r="A34" s="17">
        <v>1</v>
      </c>
      <c r="B34" s="182" t="s">
        <v>29</v>
      </c>
      <c r="C34" s="182"/>
      <c r="D34" s="182"/>
      <c r="E34" s="182"/>
      <c r="F34" s="183" t="str">
        <f>B20</f>
        <v>Posto 12X36 h NOTURNO NÃO MOTORIZADO</v>
      </c>
      <c r="G34" s="183"/>
    </row>
    <row r="35" spans="1:7" ht="13.5" customHeight="1">
      <c r="A35" s="17">
        <v>2</v>
      </c>
      <c r="B35" s="182" t="s">
        <v>30</v>
      </c>
      <c r="C35" s="182"/>
      <c r="D35" s="182"/>
      <c r="E35" s="182"/>
      <c r="F35" s="184" t="s">
        <v>31</v>
      </c>
      <c r="G35" s="184"/>
    </row>
    <row r="36" spans="1:7" ht="13.5" customHeight="1">
      <c r="A36" s="17">
        <v>3</v>
      </c>
      <c r="B36" s="182" t="s">
        <v>32</v>
      </c>
      <c r="C36" s="182"/>
      <c r="D36" s="182"/>
      <c r="E36" s="182"/>
      <c r="F36" s="185">
        <v>1699.46</v>
      </c>
      <c r="G36" s="185"/>
    </row>
    <row r="37" spans="1:7" ht="13.5" customHeight="1">
      <c r="A37" s="17">
        <v>4</v>
      </c>
      <c r="B37" s="182" t="s">
        <v>33</v>
      </c>
      <c r="C37" s="182"/>
      <c r="D37" s="182"/>
      <c r="E37" s="182"/>
      <c r="F37" s="186">
        <v>45658</v>
      </c>
      <c r="G37" s="186"/>
    </row>
    <row r="38" spans="1:7">
      <c r="A38" s="18"/>
      <c r="B38" s="19"/>
      <c r="C38" s="19"/>
      <c r="D38" s="19"/>
      <c r="E38" s="19"/>
      <c r="F38" s="20"/>
      <c r="G38" s="20"/>
    </row>
    <row r="39" spans="1:7">
      <c r="A39" s="187" t="s">
        <v>34</v>
      </c>
      <c r="B39" s="187"/>
      <c r="C39" s="187"/>
      <c r="D39" s="187"/>
      <c r="E39" s="187"/>
      <c r="F39" s="187"/>
      <c r="G39" s="187"/>
    </row>
    <row r="40" spans="1:7">
      <c r="A40" s="187"/>
      <c r="B40" s="187"/>
      <c r="C40" s="187"/>
      <c r="D40" s="187"/>
      <c r="E40" s="187"/>
      <c r="F40" s="187"/>
      <c r="G40" s="187"/>
    </row>
    <row r="41" spans="1:7" ht="13.5" customHeight="1">
      <c r="A41" s="188" t="s">
        <v>35</v>
      </c>
      <c r="B41" s="188"/>
      <c r="C41" s="188"/>
      <c r="D41" s="188"/>
      <c r="E41" s="188"/>
      <c r="F41" s="188"/>
      <c r="G41" s="188"/>
    </row>
    <row r="42" spans="1:7">
      <c r="A42" s="189"/>
      <c r="B42" s="189"/>
      <c r="C42" s="189"/>
      <c r="D42" s="189"/>
      <c r="E42" s="189"/>
      <c r="F42" s="189"/>
      <c r="G42" s="189"/>
    </row>
    <row r="43" spans="1:7">
      <c r="A43" s="190" t="s">
        <v>36</v>
      </c>
      <c r="B43" s="190"/>
      <c r="C43" s="190"/>
      <c r="D43" s="190"/>
      <c r="E43" s="190"/>
      <c r="F43" s="190"/>
      <c r="G43" s="190"/>
    </row>
    <row r="44" spans="1:7" ht="13.5" customHeight="1">
      <c r="A44" s="139">
        <v>1</v>
      </c>
      <c r="B44" s="273" t="s">
        <v>37</v>
      </c>
      <c r="C44" s="273"/>
      <c r="D44" s="273"/>
      <c r="E44" s="273"/>
      <c r="F44" s="273" t="s">
        <v>38</v>
      </c>
      <c r="G44" s="273"/>
    </row>
    <row r="45" spans="1:7" s="1" customFormat="1" ht="13.5" customHeight="1">
      <c r="A45" s="140" t="s">
        <v>6</v>
      </c>
      <c r="B45" s="274" t="s">
        <v>39</v>
      </c>
      <c r="C45" s="275"/>
      <c r="D45" s="275"/>
      <c r="E45" s="276"/>
      <c r="F45" s="195">
        <f>F36</f>
        <v>1699.46</v>
      </c>
      <c r="G45" s="277"/>
    </row>
    <row r="46" spans="1:7" s="1" customFormat="1" ht="13.5" customHeight="1">
      <c r="A46" s="141" t="s">
        <v>9</v>
      </c>
      <c r="B46" s="278" t="s">
        <v>40</v>
      </c>
      <c r="C46" s="279"/>
      <c r="D46" s="280"/>
      <c r="E46" s="138">
        <v>0.3</v>
      </c>
      <c r="F46" s="195">
        <f>E46*F45</f>
        <v>509.83799999999997</v>
      </c>
      <c r="G46" s="277"/>
    </row>
    <row r="47" spans="1:7" s="1" customFormat="1" ht="13.5" customHeight="1">
      <c r="A47" s="142" t="s">
        <v>12</v>
      </c>
      <c r="B47" s="274" t="s">
        <v>181</v>
      </c>
      <c r="C47" s="275"/>
      <c r="D47" s="276"/>
      <c r="E47" s="143">
        <v>0.2</v>
      </c>
      <c r="F47" s="283">
        <f>((F45+F46)*(7/12))*20%</f>
        <v>257.7514333333333</v>
      </c>
      <c r="G47" s="284"/>
    </row>
    <row r="48" spans="1:7" s="1" customFormat="1" ht="13.5" customHeight="1">
      <c r="A48" s="140" t="s">
        <v>14</v>
      </c>
      <c r="B48" s="285" t="s">
        <v>182</v>
      </c>
      <c r="C48" s="286"/>
      <c r="D48" s="287"/>
      <c r="E48" s="143">
        <v>0.2</v>
      </c>
      <c r="F48" s="288">
        <f>((F45+F46)*(1/12))*1.2</f>
        <v>220.92979999999997</v>
      </c>
      <c r="G48" s="289"/>
    </row>
    <row r="49" spans="1:7" s="1" customFormat="1" ht="13.5" customHeight="1">
      <c r="A49" s="281" t="s">
        <v>41</v>
      </c>
      <c r="B49" s="281"/>
      <c r="C49" s="281"/>
      <c r="D49" s="281"/>
      <c r="E49" s="281"/>
      <c r="F49" s="282">
        <f>SUM(F45:G48)</f>
        <v>2687.979233333333</v>
      </c>
      <c r="G49" s="282"/>
    </row>
    <row r="50" spans="1:7" s="1" customFormat="1" ht="13.5" customHeight="1">
      <c r="A50" s="188" t="s">
        <v>42</v>
      </c>
      <c r="B50" s="188"/>
      <c r="C50" s="188"/>
      <c r="D50" s="188"/>
      <c r="E50" s="188"/>
      <c r="F50" s="188"/>
      <c r="G50" s="188"/>
    </row>
    <row r="51" spans="1:7" s="1" customFormat="1">
      <c r="A51" s="188"/>
      <c r="B51" s="188"/>
      <c r="C51" s="188"/>
      <c r="D51" s="188"/>
      <c r="E51" s="188"/>
      <c r="F51" s="188"/>
      <c r="G51" s="188"/>
    </row>
    <row r="52" spans="1:7" s="1" customFormat="1" ht="60.75" customHeight="1">
      <c r="A52" s="200" t="s">
        <v>280</v>
      </c>
      <c r="B52" s="200"/>
      <c r="C52" s="200"/>
      <c r="D52" s="200"/>
      <c r="E52" s="200"/>
      <c r="F52" s="200"/>
      <c r="G52" s="200"/>
    </row>
    <row r="53" spans="1:7" s="1" customFormat="1" ht="17.25" customHeight="1">
      <c r="A53" s="26"/>
      <c r="B53" s="26"/>
      <c r="C53" s="26"/>
      <c r="D53" s="26"/>
      <c r="E53" s="26"/>
      <c r="F53" s="26"/>
      <c r="G53" s="26"/>
    </row>
    <row r="54" spans="1:7" s="1" customFormat="1">
      <c r="A54" s="201" t="s">
        <v>43</v>
      </c>
      <c r="B54" s="201"/>
      <c r="C54" s="201"/>
      <c r="D54" s="201"/>
      <c r="E54" s="201"/>
      <c r="F54" s="201"/>
      <c r="G54" s="201"/>
    </row>
    <row r="55" spans="1:7" s="1" customFormat="1">
      <c r="A55" s="14"/>
      <c r="B55" s="15"/>
      <c r="C55" s="15"/>
      <c r="D55" s="15"/>
      <c r="E55" s="15"/>
      <c r="F55" s="15"/>
      <c r="G55" s="15"/>
    </row>
    <row r="56" spans="1:7" s="1" customFormat="1" ht="13.5" customHeight="1">
      <c r="A56" s="202" t="s">
        <v>44</v>
      </c>
      <c r="B56" s="202"/>
      <c r="C56" s="202"/>
      <c r="D56" s="202"/>
      <c r="E56" s="202"/>
      <c r="F56" s="202"/>
      <c r="G56" s="202"/>
    </row>
    <row r="57" spans="1:7" s="1" customFormat="1">
      <c r="A57" s="203"/>
      <c r="B57" s="203"/>
      <c r="C57" s="203"/>
      <c r="D57" s="203"/>
      <c r="E57" s="203"/>
      <c r="F57" s="203"/>
      <c r="G57" s="203"/>
    </row>
    <row r="58" spans="1:7" s="1" customFormat="1" ht="26.25" customHeight="1">
      <c r="A58" s="28" t="s">
        <v>45</v>
      </c>
      <c r="B58" s="204" t="s">
        <v>46</v>
      </c>
      <c r="C58" s="204"/>
      <c r="D58" s="204"/>
      <c r="E58" s="204"/>
      <c r="F58" s="28" t="s">
        <v>47</v>
      </c>
      <c r="G58" s="28" t="s">
        <v>38</v>
      </c>
    </row>
    <row r="59" spans="1:7" s="1" customFormat="1" ht="13.5" customHeight="1">
      <c r="A59" s="29" t="s">
        <v>6</v>
      </c>
      <c r="B59" s="205" t="s">
        <v>48</v>
      </c>
      <c r="C59" s="205"/>
      <c r="D59" s="205"/>
      <c r="E59" s="205"/>
      <c r="F59" s="30">
        <f>(1/12)</f>
        <v>8.3333333333333329E-2</v>
      </c>
      <c r="G59" s="31">
        <f>$F$49*F59</f>
        <v>223.99826944444442</v>
      </c>
    </row>
    <row r="60" spans="1:7" s="1" customFormat="1" ht="13.5" customHeight="1">
      <c r="A60" s="29" t="s">
        <v>9</v>
      </c>
      <c r="B60" s="206" t="s">
        <v>49</v>
      </c>
      <c r="C60" s="206"/>
      <c r="D60" s="206"/>
      <c r="E60" s="206"/>
      <c r="F60" s="32">
        <f>(1/12)/3</f>
        <v>2.7777777777777776E-2</v>
      </c>
      <c r="G60" s="31">
        <f>$F$49*F60</f>
        <v>74.666089814814796</v>
      </c>
    </row>
    <row r="61" spans="1:7" s="1" customFormat="1" ht="13.5" customHeight="1">
      <c r="A61" s="207" t="s">
        <v>41</v>
      </c>
      <c r="B61" s="207"/>
      <c r="C61" s="207"/>
      <c r="D61" s="207"/>
      <c r="E61" s="207"/>
      <c r="F61" s="33">
        <f>SUM(F59:F60)</f>
        <v>0.1111111111111111</v>
      </c>
      <c r="G61" s="34">
        <f>SUM(G59:G60)</f>
        <v>298.66435925925919</v>
      </c>
    </row>
    <row r="62" spans="1:7" s="1" customFormat="1" ht="14.25" customHeight="1">
      <c r="A62" s="208" t="s">
        <v>50</v>
      </c>
      <c r="B62" s="208"/>
      <c r="C62" s="208"/>
      <c r="D62" s="208"/>
      <c r="E62" s="208"/>
      <c r="F62" s="208"/>
      <c r="G62" s="208"/>
    </row>
    <row r="63" spans="1:7" s="1" customFormat="1">
      <c r="A63" s="208"/>
      <c r="B63" s="208"/>
      <c r="C63" s="208"/>
      <c r="D63" s="208"/>
      <c r="E63" s="208"/>
      <c r="F63" s="208"/>
      <c r="G63" s="208"/>
    </row>
    <row r="64" spans="1:7" s="1" customFormat="1" ht="13.5" customHeight="1">
      <c r="A64" s="208"/>
      <c r="B64" s="208"/>
      <c r="C64" s="208"/>
      <c r="D64" s="208"/>
      <c r="E64" s="208"/>
      <c r="F64" s="208"/>
      <c r="G64" s="208"/>
    </row>
    <row r="65" spans="1:7" s="1" customFormat="1" ht="19.5" customHeight="1">
      <c r="A65" s="200" t="s">
        <v>51</v>
      </c>
      <c r="B65" s="200"/>
      <c r="C65" s="200"/>
      <c r="D65" s="200"/>
      <c r="E65" s="200"/>
      <c r="F65" s="200"/>
      <c r="G65" s="200"/>
    </row>
    <row r="66" spans="1:7" s="1" customFormat="1" ht="13.5" customHeight="1">
      <c r="A66" s="200"/>
      <c r="B66" s="200"/>
      <c r="C66" s="200"/>
      <c r="D66" s="200"/>
      <c r="E66" s="200"/>
      <c r="F66" s="200"/>
      <c r="G66" s="200"/>
    </row>
    <row r="67" spans="1:7" s="1" customFormat="1" ht="13.5" customHeight="1">
      <c r="A67" s="26"/>
      <c r="B67" s="26"/>
      <c r="C67" s="26"/>
      <c r="D67" s="26"/>
      <c r="E67" s="26"/>
      <c r="F67" s="26"/>
      <c r="G67" s="26"/>
    </row>
    <row r="68" spans="1:7" s="1" customFormat="1" ht="14.25" customHeight="1">
      <c r="A68" s="209" t="s">
        <v>52</v>
      </c>
      <c r="B68" s="209"/>
      <c r="C68" s="209"/>
      <c r="D68" s="209"/>
      <c r="E68" s="209"/>
      <c r="F68" s="209"/>
      <c r="G68" s="209"/>
    </row>
    <row r="69" spans="1:7" s="1" customFormat="1">
      <c r="A69" s="209"/>
      <c r="B69" s="209"/>
      <c r="C69" s="209"/>
      <c r="D69" s="209"/>
      <c r="E69" s="209"/>
      <c r="F69" s="209"/>
      <c r="G69" s="209"/>
    </row>
    <row r="70" spans="1:7" s="1" customFormat="1" ht="13.5" customHeight="1">
      <c r="A70" s="209"/>
      <c r="B70" s="209"/>
      <c r="C70" s="209"/>
      <c r="D70" s="209"/>
      <c r="E70" s="209"/>
      <c r="F70" s="209"/>
      <c r="G70" s="209"/>
    </row>
    <row r="71" spans="1:7" s="1" customFormat="1" ht="14.25" customHeight="1">
      <c r="A71" s="210" t="s">
        <v>53</v>
      </c>
      <c r="B71" s="210"/>
      <c r="C71" s="210"/>
      <c r="D71" s="210"/>
      <c r="E71" s="210"/>
      <c r="F71" s="210"/>
      <c r="G71" s="35">
        <f>F49+G61</f>
        <v>2986.6435925925921</v>
      </c>
    </row>
    <row r="72" spans="1:7" s="1" customFormat="1">
      <c r="A72" s="18"/>
      <c r="B72" s="15"/>
      <c r="C72" s="15"/>
      <c r="D72" s="15"/>
      <c r="E72" s="15"/>
      <c r="F72" s="15"/>
      <c r="G72" s="15"/>
    </row>
    <row r="73" spans="1:7" s="1" customFormat="1" ht="13.5" customHeight="1">
      <c r="A73" s="36" t="s">
        <v>54</v>
      </c>
      <c r="B73" s="211" t="s">
        <v>55</v>
      </c>
      <c r="C73" s="211"/>
      <c r="D73" s="211"/>
      <c r="E73" s="211"/>
      <c r="F73" s="37" t="s">
        <v>56</v>
      </c>
      <c r="G73" s="37" t="s">
        <v>38</v>
      </c>
    </row>
    <row r="74" spans="1:7" s="1" customFormat="1" ht="13.5" customHeight="1">
      <c r="A74" s="38" t="s">
        <v>6</v>
      </c>
      <c r="B74" s="212" t="s">
        <v>57</v>
      </c>
      <c r="C74" s="212"/>
      <c r="D74" s="212"/>
      <c r="E74" s="212"/>
      <c r="F74" s="39">
        <v>0.2</v>
      </c>
      <c r="G74" s="40">
        <f t="shared" ref="G74:G81" si="0">$G$71*F74</f>
        <v>597.32871851851849</v>
      </c>
    </row>
    <row r="75" spans="1:7" s="1" customFormat="1" ht="13.5" customHeight="1">
      <c r="A75" s="38" t="s">
        <v>9</v>
      </c>
      <c r="B75" s="212" t="s">
        <v>58</v>
      </c>
      <c r="C75" s="212"/>
      <c r="D75" s="212"/>
      <c r="E75" s="212"/>
      <c r="F75" s="39">
        <v>2.5000000000000001E-2</v>
      </c>
      <c r="G75" s="40">
        <f t="shared" si="0"/>
        <v>74.666089814814811</v>
      </c>
    </row>
    <row r="76" spans="1:7" s="1" customFormat="1" ht="13.5" customHeight="1">
      <c r="A76" s="38" t="s">
        <v>12</v>
      </c>
      <c r="B76" s="212" t="s">
        <v>59</v>
      </c>
      <c r="C76" s="212"/>
      <c r="D76" s="212"/>
      <c r="E76" s="212"/>
      <c r="F76" s="39">
        <v>0.03</v>
      </c>
      <c r="G76" s="40">
        <f t="shared" si="0"/>
        <v>89.599307777777753</v>
      </c>
    </row>
    <row r="77" spans="1:7" s="1" customFormat="1" ht="13.5" customHeight="1">
      <c r="A77" s="38" t="s">
        <v>14</v>
      </c>
      <c r="B77" s="212" t="s">
        <v>60</v>
      </c>
      <c r="C77" s="212"/>
      <c r="D77" s="212"/>
      <c r="E77" s="212"/>
      <c r="F77" s="39">
        <v>1.4999999999999999E-2</v>
      </c>
      <c r="G77" s="40">
        <f t="shared" si="0"/>
        <v>44.799653888888876</v>
      </c>
    </row>
    <row r="78" spans="1:7" s="1" customFormat="1" ht="13.5" customHeight="1">
      <c r="A78" s="38" t="s">
        <v>61</v>
      </c>
      <c r="B78" s="212" t="s">
        <v>62</v>
      </c>
      <c r="C78" s="212"/>
      <c r="D78" s="212"/>
      <c r="E78" s="212"/>
      <c r="F78" s="39">
        <v>0.01</v>
      </c>
      <c r="G78" s="40">
        <f t="shared" si="0"/>
        <v>29.86643592592592</v>
      </c>
    </row>
    <row r="79" spans="1:7" s="1" customFormat="1" ht="13.5" customHeight="1">
      <c r="A79" s="38" t="s">
        <v>63</v>
      </c>
      <c r="B79" s="212" t="s">
        <v>64</v>
      </c>
      <c r="C79" s="212"/>
      <c r="D79" s="212"/>
      <c r="E79" s="212"/>
      <c r="F79" s="39">
        <v>6.0000000000000001E-3</v>
      </c>
      <c r="G79" s="40">
        <f t="shared" si="0"/>
        <v>17.919861555555553</v>
      </c>
    </row>
    <row r="80" spans="1:7" s="1" customFormat="1" ht="13.5" customHeight="1">
      <c r="A80" s="38" t="s">
        <v>65</v>
      </c>
      <c r="B80" s="182" t="s">
        <v>66</v>
      </c>
      <c r="C80" s="182"/>
      <c r="D80" s="182"/>
      <c r="E80" s="182"/>
      <c r="F80" s="39">
        <v>2E-3</v>
      </c>
      <c r="G80" s="40">
        <f t="shared" si="0"/>
        <v>5.9732871851851845</v>
      </c>
    </row>
    <row r="81" spans="1:249" s="1" customFormat="1" ht="13.5" customHeight="1">
      <c r="A81" s="38" t="s">
        <v>67</v>
      </c>
      <c r="B81" s="182" t="s">
        <v>68</v>
      </c>
      <c r="C81" s="182"/>
      <c r="D81" s="182"/>
      <c r="E81" s="182"/>
      <c r="F81" s="39">
        <v>0.08</v>
      </c>
      <c r="G81" s="40">
        <f t="shared" si="0"/>
        <v>238.93148740740736</v>
      </c>
    </row>
    <row r="82" spans="1:249" s="1" customFormat="1" ht="14.25" customHeight="1">
      <c r="A82" s="213" t="s">
        <v>41</v>
      </c>
      <c r="B82" s="213"/>
      <c r="C82" s="213"/>
      <c r="D82" s="213"/>
      <c r="E82" s="213"/>
      <c r="F82" s="41">
        <f>SUM(F74:F81)</f>
        <v>0.36800000000000005</v>
      </c>
      <c r="G82" s="42">
        <f>SUM(G74:G81)</f>
        <v>1099.084842074074</v>
      </c>
    </row>
    <row r="83" spans="1:249" s="1" customFormat="1" ht="13.5" customHeight="1">
      <c r="A83" s="7"/>
      <c r="B83" s="15"/>
      <c r="C83" s="15"/>
      <c r="D83" s="15"/>
      <c r="E83" s="15"/>
      <c r="F83" s="15"/>
      <c r="G83" s="15"/>
    </row>
    <row r="84" spans="1:249" s="1" customFormat="1" ht="14.25" customHeight="1">
      <c r="A84" s="214" t="s">
        <v>69</v>
      </c>
      <c r="B84" s="214"/>
      <c r="C84" s="214"/>
      <c r="D84" s="214"/>
      <c r="E84" s="214"/>
      <c r="F84" s="214"/>
      <c r="G84" s="214"/>
    </row>
    <row r="85" spans="1:249" s="1" customFormat="1" ht="13.5" customHeight="1">
      <c r="A85" s="214"/>
      <c r="B85" s="214"/>
      <c r="C85" s="214"/>
      <c r="D85" s="214"/>
      <c r="E85" s="214"/>
      <c r="F85" s="214"/>
      <c r="G85" s="214"/>
    </row>
    <row r="86" spans="1:249" s="1" customFormat="1" ht="14.25" customHeight="1">
      <c r="A86" s="214" t="s">
        <v>70</v>
      </c>
      <c r="B86" s="214"/>
      <c r="C86" s="214"/>
      <c r="D86" s="214"/>
      <c r="E86" s="214"/>
      <c r="F86" s="214"/>
      <c r="G86" s="214"/>
    </row>
    <row r="87" spans="1:249" s="1" customFormat="1" ht="13.5" customHeight="1">
      <c r="A87" s="214"/>
      <c r="B87" s="214"/>
      <c r="C87" s="214"/>
      <c r="D87" s="214"/>
      <c r="E87" s="214"/>
      <c r="F87" s="214"/>
      <c r="G87" s="214"/>
    </row>
    <row r="88" spans="1:249" s="1" customFormat="1" ht="53.25" customHeight="1">
      <c r="A88" s="215" t="s">
        <v>71</v>
      </c>
      <c r="B88" s="215"/>
      <c r="C88" s="215"/>
      <c r="D88" s="215"/>
      <c r="E88" s="215"/>
      <c r="F88" s="215"/>
      <c r="G88" s="215"/>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row>
    <row r="89" spans="1:249" s="1" customFormat="1" ht="18.75" customHeight="1">
      <c r="A89" s="214" t="s">
        <v>72</v>
      </c>
      <c r="B89" s="214"/>
      <c r="C89" s="214"/>
      <c r="D89" s="214"/>
      <c r="E89" s="214"/>
      <c r="F89" s="214"/>
      <c r="G89" s="214"/>
    </row>
    <row r="90" spans="1:249">
      <c r="A90" s="12"/>
      <c r="B90" s="12"/>
      <c r="C90" s="12"/>
      <c r="D90" s="27"/>
      <c r="E90" s="27"/>
      <c r="F90" s="27"/>
      <c r="G90" s="12"/>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row>
    <row r="91" spans="1:249" s="1" customFormat="1">
      <c r="A91" s="216" t="s">
        <v>73</v>
      </c>
      <c r="B91" s="216"/>
      <c r="C91" s="216"/>
      <c r="D91" s="216"/>
      <c r="E91" s="216"/>
      <c r="F91" s="216"/>
      <c r="G91" s="217"/>
    </row>
    <row r="92" spans="1:249" s="1" customFormat="1" ht="13.5" customHeight="1">
      <c r="A92" s="7"/>
      <c r="B92" s="15"/>
      <c r="C92" s="15"/>
      <c r="D92" s="15"/>
      <c r="E92" s="15"/>
      <c r="F92" s="15"/>
      <c r="G92" s="158"/>
    </row>
    <row r="93" spans="1:249" s="1" customFormat="1" ht="14.25" customHeight="1">
      <c r="A93" s="44" t="s">
        <v>74</v>
      </c>
      <c r="B93" s="218" t="s">
        <v>75</v>
      </c>
      <c r="C93" s="218"/>
      <c r="D93" s="218"/>
      <c r="E93" s="218"/>
      <c r="F93" s="219" t="s">
        <v>38</v>
      </c>
      <c r="G93" s="219"/>
    </row>
    <row r="94" spans="1:249" s="1" customFormat="1" ht="14.25" customHeight="1">
      <c r="A94" s="45" t="s">
        <v>6</v>
      </c>
      <c r="B94" s="220" t="s">
        <v>76</v>
      </c>
      <c r="C94" s="220"/>
      <c r="D94" s="220"/>
      <c r="E94" s="220"/>
      <c r="F94" s="221"/>
      <c r="G94" s="221"/>
    </row>
    <row r="95" spans="1:249" s="1" customFormat="1" ht="31.5" customHeight="1">
      <c r="A95" s="45" t="s">
        <v>9</v>
      </c>
      <c r="B95" s="167" t="s">
        <v>275</v>
      </c>
      <c r="C95" s="167"/>
      <c r="D95" s="167"/>
      <c r="E95" s="167"/>
      <c r="F95" s="222">
        <f>15*(40.53-1)</f>
        <v>592.95000000000005</v>
      </c>
      <c r="G95" s="222"/>
    </row>
    <row r="96" spans="1:249" s="1" customFormat="1" ht="27.75" customHeight="1">
      <c r="A96" s="46" t="s">
        <v>12</v>
      </c>
      <c r="B96" s="223" t="s">
        <v>277</v>
      </c>
      <c r="C96" s="223"/>
      <c r="D96" s="223"/>
      <c r="E96" s="223"/>
      <c r="F96" s="222">
        <v>67.319999999999993</v>
      </c>
      <c r="G96" s="222"/>
    </row>
    <row r="97" spans="1:7" s="1" customFormat="1" ht="27.75" customHeight="1">
      <c r="A97" s="46" t="s">
        <v>14</v>
      </c>
      <c r="B97" s="223" t="s">
        <v>276</v>
      </c>
      <c r="C97" s="223"/>
      <c r="D97" s="223"/>
      <c r="E97" s="223"/>
      <c r="F97" s="224"/>
      <c r="G97" s="224"/>
    </row>
    <row r="98" spans="1:7" s="1" customFormat="1" ht="26.1" customHeight="1">
      <c r="A98" s="45" t="s">
        <v>61</v>
      </c>
      <c r="B98" s="225" t="s">
        <v>278</v>
      </c>
      <c r="C98" s="225"/>
      <c r="D98" s="225"/>
      <c r="E98" s="225"/>
      <c r="F98" s="222">
        <v>80</v>
      </c>
      <c r="G98" s="222"/>
    </row>
    <row r="99" spans="1:7" s="1" customFormat="1" ht="13.5" customHeight="1">
      <c r="A99" s="226" t="s">
        <v>41</v>
      </c>
      <c r="B99" s="226"/>
      <c r="C99" s="226"/>
      <c r="D99" s="226"/>
      <c r="E99" s="226"/>
      <c r="F99" s="227">
        <f>SUM(F94:G98)</f>
        <v>740.27</v>
      </c>
      <c r="G99" s="227"/>
    </row>
    <row r="100" spans="1:7" s="1" customFormat="1">
      <c r="A100" s="10"/>
      <c r="B100" s="10"/>
      <c r="C100" s="10"/>
      <c r="D100" s="10"/>
      <c r="E100" s="10"/>
      <c r="F100" s="10"/>
      <c r="G100" s="10"/>
    </row>
    <row r="101" spans="1:7" s="1" customFormat="1" ht="14.25" customHeight="1">
      <c r="A101" s="214" t="s">
        <v>77</v>
      </c>
      <c r="B101" s="214"/>
      <c r="C101" s="214"/>
      <c r="D101" s="214"/>
      <c r="E101" s="214"/>
      <c r="F101" s="214"/>
      <c r="G101" s="214"/>
    </row>
    <row r="102" spans="1:7" s="1" customFormat="1" ht="13.5" customHeight="1">
      <c r="A102" s="228"/>
      <c r="B102" s="228"/>
      <c r="C102" s="228"/>
      <c r="D102" s="228"/>
      <c r="E102" s="228"/>
      <c r="F102" s="228"/>
      <c r="G102" s="228"/>
    </row>
    <row r="103" spans="1:7" s="1" customFormat="1" ht="15.75" customHeight="1">
      <c r="A103" s="214" t="s">
        <v>78</v>
      </c>
      <c r="B103" s="214"/>
      <c r="C103" s="214"/>
      <c r="D103" s="214"/>
      <c r="E103" s="214"/>
      <c r="F103" s="214"/>
      <c r="G103" s="214"/>
    </row>
    <row r="104" spans="1:7" s="1" customFormat="1">
      <c r="A104" s="214"/>
      <c r="B104" s="214"/>
      <c r="C104" s="214"/>
      <c r="D104" s="214"/>
      <c r="E104" s="214"/>
      <c r="F104" s="214"/>
      <c r="G104" s="214"/>
    </row>
    <row r="105" spans="1:7" s="1" customFormat="1" ht="14.25" customHeight="1">
      <c r="A105" s="229"/>
      <c r="B105" s="229"/>
      <c r="C105" s="229"/>
      <c r="D105" s="229"/>
      <c r="E105" s="229"/>
      <c r="F105" s="229"/>
      <c r="G105" s="229"/>
    </row>
    <row r="106" spans="1:7" s="1" customFormat="1" ht="13.5" customHeight="1">
      <c r="A106" s="187" t="s">
        <v>79</v>
      </c>
      <c r="B106" s="187"/>
      <c r="C106" s="187"/>
      <c r="D106" s="187"/>
      <c r="E106" s="187"/>
      <c r="F106" s="187"/>
      <c r="G106" s="187"/>
    </row>
    <row r="107" spans="1:7" s="1" customFormat="1" ht="13.5" customHeight="1">
      <c r="A107" s="21"/>
      <c r="B107" s="21"/>
      <c r="C107" s="21"/>
      <c r="D107" s="21"/>
      <c r="E107" s="21"/>
      <c r="F107" s="21"/>
      <c r="G107" s="21"/>
    </row>
    <row r="108" spans="1:7" s="1" customFormat="1" ht="57.6" customHeight="1">
      <c r="A108" s="214" t="s">
        <v>281</v>
      </c>
      <c r="B108" s="214"/>
      <c r="C108" s="214"/>
      <c r="D108" s="214"/>
      <c r="E108" s="214"/>
      <c r="F108" s="214"/>
      <c r="G108" s="214"/>
    </row>
    <row r="109" spans="1:7" s="1" customFormat="1" ht="13.5" customHeight="1">
      <c r="A109" s="4"/>
      <c r="B109" s="47"/>
      <c r="C109" s="47"/>
      <c r="D109" s="47"/>
      <c r="E109" s="47"/>
      <c r="F109" s="47"/>
      <c r="G109" s="47"/>
    </row>
    <row r="110" spans="1:7" s="1" customFormat="1" ht="13.5" customHeight="1">
      <c r="A110" s="216" t="s">
        <v>80</v>
      </c>
      <c r="B110" s="216"/>
      <c r="C110" s="216"/>
      <c r="D110" s="216"/>
      <c r="E110" s="216"/>
      <c r="F110" s="216"/>
      <c r="G110" s="217"/>
    </row>
    <row r="111" spans="1:7" s="1" customFormat="1" ht="13.5" customHeight="1">
      <c r="A111" s="7"/>
      <c r="B111" s="15"/>
      <c r="C111" s="15"/>
      <c r="D111" s="15"/>
      <c r="E111" s="15"/>
      <c r="F111" s="15"/>
      <c r="G111" s="15"/>
    </row>
    <row r="112" spans="1:7" s="1" customFormat="1" ht="13.5" customHeight="1">
      <c r="A112" s="210" t="s">
        <v>81</v>
      </c>
      <c r="B112" s="210"/>
      <c r="C112" s="210"/>
      <c r="D112" s="210"/>
      <c r="E112" s="210"/>
      <c r="F112" s="210"/>
      <c r="G112" s="48">
        <f>(F49/220)*1.5</f>
        <v>18.327131136363633</v>
      </c>
    </row>
    <row r="113" spans="1:7" s="1" customFormat="1" ht="13.5" customHeight="1">
      <c r="A113" s="159"/>
      <c r="B113" s="27"/>
      <c r="C113" s="27"/>
      <c r="D113" s="27"/>
      <c r="E113" s="27"/>
      <c r="F113" s="27"/>
      <c r="G113" s="49"/>
    </row>
    <row r="114" spans="1:7" s="1" customFormat="1" ht="13.5" customHeight="1">
      <c r="A114" s="160" t="s">
        <v>82</v>
      </c>
      <c r="B114" s="292" t="s">
        <v>83</v>
      </c>
      <c r="C114" s="231"/>
      <c r="D114" s="231"/>
      <c r="E114" s="232"/>
      <c r="F114" s="230" t="s">
        <v>38</v>
      </c>
      <c r="G114" s="232"/>
    </row>
    <row r="115" spans="1:7" s="1" customFormat="1" ht="26.85" customHeight="1">
      <c r="A115" s="140" t="s">
        <v>6</v>
      </c>
      <c r="B115" s="293" t="s">
        <v>84</v>
      </c>
      <c r="C115" s="294"/>
      <c r="D115" s="294"/>
      <c r="E115" s="295"/>
      <c r="F115" s="296">
        <f>G112*15</f>
        <v>274.90696704545451</v>
      </c>
      <c r="G115" s="297"/>
    </row>
    <row r="116" spans="1:7" s="1" customFormat="1" ht="25.35" customHeight="1">
      <c r="A116" s="140" t="s">
        <v>9</v>
      </c>
      <c r="B116" s="238" t="s">
        <v>85</v>
      </c>
      <c r="C116" s="239"/>
      <c r="D116" s="239"/>
      <c r="E116" s="240"/>
      <c r="F116" s="290">
        <f>F82*F115</f>
        <v>101.16576387272727</v>
      </c>
      <c r="G116" s="291"/>
    </row>
    <row r="117" spans="1:7" s="1" customFormat="1" ht="14.1" customHeight="1">
      <c r="A117" s="226" t="s">
        <v>41</v>
      </c>
      <c r="B117" s="226"/>
      <c r="C117" s="226"/>
      <c r="D117" s="226"/>
      <c r="E117" s="226"/>
      <c r="F117" s="227">
        <f>SUM(F115:F116)</f>
        <v>376.07273091818178</v>
      </c>
      <c r="G117" s="227"/>
    </row>
    <row r="118" spans="1:7" s="1" customFormat="1" ht="14.1" customHeight="1">
      <c r="A118" s="228"/>
      <c r="B118" s="228"/>
      <c r="C118" s="228"/>
      <c r="D118" s="228"/>
      <c r="E118" s="228"/>
      <c r="F118" s="228"/>
      <c r="G118" s="228"/>
    </row>
    <row r="119" spans="1:7" s="1" customFormat="1" ht="52.95" customHeight="1">
      <c r="A119" s="214" t="s">
        <v>282</v>
      </c>
      <c r="B119" s="214"/>
      <c r="C119" s="214"/>
      <c r="D119" s="214"/>
      <c r="E119" s="214"/>
      <c r="F119" s="214"/>
      <c r="G119" s="214"/>
    </row>
    <row r="120" spans="1:7" s="1" customFormat="1" ht="52.95" customHeight="1">
      <c r="A120" s="214" t="s">
        <v>86</v>
      </c>
      <c r="B120" s="214"/>
      <c r="C120" s="214"/>
      <c r="D120" s="214"/>
      <c r="E120" s="214"/>
      <c r="F120" s="214"/>
      <c r="G120" s="214"/>
    </row>
    <row r="121" spans="1:7" s="1" customFormat="1" ht="14.85" customHeight="1">
      <c r="A121" s="228"/>
      <c r="B121" s="228"/>
      <c r="C121" s="228"/>
      <c r="D121" s="228"/>
      <c r="E121" s="228"/>
      <c r="F121" s="228"/>
      <c r="G121" s="228"/>
    </row>
    <row r="122" spans="1:7" s="1" customFormat="1" ht="91.05" customHeight="1">
      <c r="A122" s="215" t="s">
        <v>87</v>
      </c>
      <c r="B122" s="215"/>
      <c r="C122" s="215"/>
      <c r="D122" s="215"/>
      <c r="E122" s="215"/>
      <c r="F122" s="215"/>
      <c r="G122" s="215"/>
    </row>
    <row r="123" spans="1:7" s="1" customFormat="1" ht="13.35" customHeight="1">
      <c r="A123" s="228"/>
      <c r="B123" s="228"/>
      <c r="C123" s="228"/>
      <c r="D123" s="228"/>
      <c r="E123" s="228"/>
      <c r="F123" s="228"/>
      <c r="G123" s="228"/>
    </row>
    <row r="124" spans="1:7" s="1" customFormat="1" ht="27.6" customHeight="1">
      <c r="A124" s="244" t="s">
        <v>88</v>
      </c>
      <c r="B124" s="244"/>
      <c r="C124" s="244"/>
      <c r="D124" s="244"/>
      <c r="E124" s="244"/>
      <c r="F124" s="244"/>
      <c r="G124" s="244"/>
    </row>
    <row r="125" spans="1:7" s="1" customFormat="1" ht="14.85" customHeight="1">
      <c r="A125" s="47"/>
      <c r="B125" s="47"/>
      <c r="C125" s="47"/>
      <c r="D125" s="47"/>
      <c r="E125" s="47"/>
      <c r="F125" s="47"/>
      <c r="G125" s="47"/>
    </row>
    <row r="126" spans="1:7" s="1" customFormat="1" ht="14.25" customHeight="1">
      <c r="A126" s="178" t="s">
        <v>89</v>
      </c>
      <c r="B126" s="178"/>
      <c r="C126" s="178"/>
      <c r="D126" s="178"/>
      <c r="E126" s="178"/>
      <c r="F126" s="178"/>
      <c r="G126" s="178"/>
    </row>
    <row r="127" spans="1:7" s="1" customFormat="1" ht="13.5" customHeight="1">
      <c r="A127" s="4"/>
      <c r="B127" s="4"/>
      <c r="C127" s="4"/>
      <c r="D127" s="4"/>
      <c r="E127" s="4"/>
      <c r="F127" s="4"/>
      <c r="G127" s="4"/>
    </row>
    <row r="128" spans="1:7" s="1" customFormat="1" ht="13.5" customHeight="1">
      <c r="A128" s="36">
        <v>2</v>
      </c>
      <c r="B128" s="245" t="s">
        <v>90</v>
      </c>
      <c r="C128" s="245"/>
      <c r="D128" s="245"/>
      <c r="E128" s="245"/>
      <c r="F128" s="213" t="s">
        <v>38</v>
      </c>
      <c r="G128" s="213"/>
    </row>
    <row r="129" spans="1:7" s="1" customFormat="1" ht="13.5" customHeight="1">
      <c r="A129" s="38" t="s">
        <v>45</v>
      </c>
      <c r="B129" s="182" t="str">
        <f>B58</f>
        <v>13º (décimo terceiro) Salário, Férias e Adicional de Férias</v>
      </c>
      <c r="C129" s="182"/>
      <c r="D129" s="182"/>
      <c r="E129" s="182"/>
      <c r="F129" s="246">
        <f>G61</f>
        <v>298.66435925925919</v>
      </c>
      <c r="G129" s="246"/>
    </row>
    <row r="130" spans="1:7" s="1" customFormat="1" ht="13.5" customHeight="1">
      <c r="A130" s="38" t="s">
        <v>54</v>
      </c>
      <c r="B130" s="182" t="str">
        <f>B73</f>
        <v>GPS, FGTS e outras contribuições</v>
      </c>
      <c r="C130" s="182"/>
      <c r="D130" s="182"/>
      <c r="E130" s="182"/>
      <c r="F130" s="246">
        <f>G82</f>
        <v>1099.084842074074</v>
      </c>
      <c r="G130" s="246"/>
    </row>
    <row r="131" spans="1:7" s="1" customFormat="1" ht="13.5" customHeight="1">
      <c r="A131" s="38" t="s">
        <v>74</v>
      </c>
      <c r="B131" s="182" t="str">
        <f>B93</f>
        <v>Benefícios Mensais e Diários</v>
      </c>
      <c r="C131" s="182"/>
      <c r="D131" s="182"/>
      <c r="E131" s="182"/>
      <c r="F131" s="246">
        <f>F99</f>
        <v>740.27</v>
      </c>
      <c r="G131" s="246"/>
    </row>
    <row r="132" spans="1:7" s="1" customFormat="1" ht="13.5" customHeight="1">
      <c r="A132" s="38" t="s">
        <v>82</v>
      </c>
      <c r="B132" s="182" t="str">
        <f>B114</f>
        <v>Indenização do Intervalo Intrajornada</v>
      </c>
      <c r="C132" s="182"/>
      <c r="D132" s="182"/>
      <c r="E132" s="182"/>
      <c r="F132" s="246">
        <f>F117</f>
        <v>376.07273091818178</v>
      </c>
      <c r="G132" s="246"/>
    </row>
    <row r="133" spans="1:7" s="1" customFormat="1" ht="14.25" customHeight="1">
      <c r="A133" s="245" t="s">
        <v>41</v>
      </c>
      <c r="B133" s="245"/>
      <c r="C133" s="245"/>
      <c r="D133" s="245"/>
      <c r="E133" s="245"/>
      <c r="F133" s="247">
        <f>SUM(F129:F132)</f>
        <v>2514.0919322515147</v>
      </c>
      <c r="G133" s="247"/>
    </row>
    <row r="134" spans="1:7" s="1" customFormat="1" ht="14.25" customHeight="1">
      <c r="A134" s="50"/>
      <c r="B134" s="50"/>
      <c r="C134" s="50"/>
      <c r="D134" s="50"/>
      <c r="E134" s="50"/>
      <c r="F134" s="51"/>
      <c r="G134" s="51"/>
    </row>
    <row r="135" spans="1:7" s="1" customFormat="1">
      <c r="A135" s="201" t="s">
        <v>91</v>
      </c>
      <c r="B135" s="201"/>
      <c r="C135" s="201"/>
      <c r="D135" s="201"/>
      <c r="E135" s="201"/>
      <c r="F135" s="201"/>
      <c r="G135" s="201"/>
    </row>
    <row r="136" spans="1:7" s="1" customFormat="1" ht="13.5" customHeight="1">
      <c r="A136" s="4"/>
      <c r="B136" s="15"/>
      <c r="C136" s="15"/>
      <c r="D136" s="15"/>
      <c r="E136" s="15"/>
      <c r="F136" s="15"/>
      <c r="G136" s="15"/>
    </row>
    <row r="137" spans="1:7" s="1" customFormat="1" ht="13.5" customHeight="1">
      <c r="A137" s="28">
        <v>3</v>
      </c>
      <c r="B137" s="248" t="s">
        <v>92</v>
      </c>
      <c r="C137" s="248"/>
      <c r="D137" s="248"/>
      <c r="E137" s="298"/>
      <c r="F137" s="145" t="s">
        <v>47</v>
      </c>
      <c r="G137" s="146" t="s">
        <v>38</v>
      </c>
    </row>
    <row r="138" spans="1:7" s="1" customFormat="1" ht="14.25" customHeight="1">
      <c r="A138" s="29" t="s">
        <v>6</v>
      </c>
      <c r="B138" s="249" t="s">
        <v>93</v>
      </c>
      <c r="C138" s="249"/>
      <c r="D138" s="249"/>
      <c r="E138" s="249"/>
      <c r="F138" s="147">
        <v>4.1999999999999997E-3</v>
      </c>
      <c r="G138" s="148">
        <f>$F$49*F138</f>
        <v>11.289512779999997</v>
      </c>
    </row>
    <row r="139" spans="1:7" s="1" customFormat="1" ht="14.25" customHeight="1">
      <c r="A139" s="8" t="s">
        <v>9</v>
      </c>
      <c r="B139" s="249" t="s">
        <v>94</v>
      </c>
      <c r="C139" s="249"/>
      <c r="D139" s="249"/>
      <c r="E139" s="249"/>
      <c r="F139" s="147">
        <f>F81*F138</f>
        <v>3.3599999999999998E-4</v>
      </c>
      <c r="G139" s="148">
        <f>$F$49*F139</f>
        <v>0.90316102239999985</v>
      </c>
    </row>
    <row r="140" spans="1:7" s="1" customFormat="1" ht="14.25" customHeight="1">
      <c r="A140" s="8" t="s">
        <v>12</v>
      </c>
      <c r="B140" s="249" t="s">
        <v>95</v>
      </c>
      <c r="C140" s="249"/>
      <c r="D140" s="249"/>
      <c r="E140" s="249"/>
      <c r="F140" s="147">
        <v>0.04</v>
      </c>
      <c r="G140" s="148">
        <f>$F$49*F140</f>
        <v>107.51916933333332</v>
      </c>
    </row>
    <row r="141" spans="1:7" s="1" customFormat="1" ht="14.25" customHeight="1">
      <c r="A141" s="52" t="s">
        <v>14</v>
      </c>
      <c r="B141" s="249" t="s">
        <v>96</v>
      </c>
      <c r="C141" s="249"/>
      <c r="D141" s="249"/>
      <c r="E141" s="249"/>
      <c r="F141" s="147">
        <v>1.9400000000000001E-2</v>
      </c>
      <c r="G141" s="148">
        <f>$F$49*F141</f>
        <v>52.146797126666662</v>
      </c>
    </row>
    <row r="142" spans="1:7" s="1" customFormat="1" ht="26.25" customHeight="1">
      <c r="A142" s="52" t="s">
        <v>61</v>
      </c>
      <c r="B142" s="249" t="s">
        <v>97</v>
      </c>
      <c r="C142" s="249"/>
      <c r="D142" s="249"/>
      <c r="E142" s="167"/>
      <c r="F142" s="149">
        <f>F82*F141</f>
        <v>7.1392000000000009E-3</v>
      </c>
      <c r="G142" s="148">
        <f>$F$49*F142</f>
        <v>19.190021342613335</v>
      </c>
    </row>
    <row r="143" spans="1:7" s="1" customFormat="1" ht="13.5" customHeight="1">
      <c r="A143" s="53"/>
      <c r="B143" s="250" t="s">
        <v>98</v>
      </c>
      <c r="C143" s="250"/>
      <c r="D143" s="250"/>
      <c r="E143" s="250"/>
      <c r="F143" s="150">
        <f>SUM(F138:F142)</f>
        <v>7.1075199999999991E-2</v>
      </c>
      <c r="G143" s="25">
        <f>SUM(G138:G142)</f>
        <v>191.04866160501331</v>
      </c>
    </row>
    <row r="144" spans="1:7" s="1" customFormat="1" ht="13.5" customHeight="1">
      <c r="A144" s="55"/>
      <c r="B144" s="56"/>
      <c r="C144" s="56"/>
      <c r="D144" s="56"/>
      <c r="E144" s="56"/>
      <c r="F144" s="144"/>
      <c r="G144" s="58"/>
    </row>
    <row r="145" spans="1:7" s="1" customFormat="1" ht="13.5" customHeight="1">
      <c r="A145" s="214" t="s">
        <v>99</v>
      </c>
      <c r="B145" s="214"/>
      <c r="C145" s="214"/>
      <c r="D145" s="214"/>
      <c r="E145" s="214"/>
      <c r="F145" s="214"/>
      <c r="G145" s="214"/>
    </row>
    <row r="146" spans="1:7" s="1" customFormat="1" ht="15.75" customHeight="1">
      <c r="A146" s="214"/>
      <c r="B146" s="214"/>
      <c r="C146" s="214"/>
      <c r="D146" s="214"/>
      <c r="E146" s="214"/>
      <c r="F146" s="214"/>
      <c r="G146" s="214"/>
    </row>
    <row r="147" spans="1:7" s="1" customFormat="1">
      <c r="A147" s="214"/>
      <c r="B147" s="214"/>
      <c r="C147" s="214"/>
      <c r="D147" s="214"/>
      <c r="E147" s="214"/>
      <c r="F147" s="214"/>
      <c r="G147" s="214"/>
    </row>
    <row r="148" spans="1:7" s="1" customFormat="1" ht="40.950000000000003" customHeight="1">
      <c r="A148" s="214"/>
      <c r="B148" s="214"/>
      <c r="C148" s="214"/>
      <c r="D148" s="214"/>
      <c r="E148" s="214"/>
      <c r="F148" s="214"/>
      <c r="G148" s="214"/>
    </row>
    <row r="149" spans="1:7" s="1" customFormat="1" ht="57.75" customHeight="1">
      <c r="A149" s="251" t="s">
        <v>100</v>
      </c>
      <c r="B149" s="251"/>
      <c r="C149" s="251"/>
      <c r="D149" s="251"/>
      <c r="E149" s="251"/>
      <c r="F149" s="251"/>
      <c r="G149" s="251"/>
    </row>
    <row r="150" spans="1:7" s="1" customFormat="1" ht="192.6" customHeight="1">
      <c r="A150" s="252" t="s">
        <v>101</v>
      </c>
      <c r="B150" s="252"/>
      <c r="C150" s="252"/>
      <c r="D150" s="252"/>
      <c r="E150" s="252"/>
      <c r="F150" s="252"/>
      <c r="G150" s="252"/>
    </row>
    <row r="151" spans="1:7" s="1" customFormat="1" ht="14.25" customHeight="1">
      <c r="A151" s="55"/>
      <c r="B151" s="56"/>
      <c r="C151" s="56"/>
      <c r="D151" s="56"/>
      <c r="E151" s="56"/>
      <c r="F151" s="57"/>
      <c r="G151" s="59"/>
    </row>
    <row r="152" spans="1:7" s="1" customFormat="1" ht="13.5" customHeight="1">
      <c r="A152" s="201" t="s">
        <v>102</v>
      </c>
      <c r="B152" s="201"/>
      <c r="C152" s="201"/>
      <c r="D152" s="201"/>
      <c r="E152" s="201"/>
      <c r="F152" s="201"/>
      <c r="G152" s="201"/>
    </row>
    <row r="153" spans="1:7" s="1" customFormat="1" ht="14.25" customHeight="1">
      <c r="A153" s="4"/>
      <c r="B153" s="4"/>
      <c r="C153" s="4"/>
      <c r="D153" s="4"/>
      <c r="E153" s="4"/>
      <c r="F153" s="4"/>
      <c r="G153" s="4"/>
    </row>
    <row r="154" spans="1:7" s="1" customFormat="1" ht="26.25" customHeight="1">
      <c r="A154" s="200" t="s">
        <v>103</v>
      </c>
      <c r="B154" s="200"/>
      <c r="C154" s="200"/>
      <c r="D154" s="200"/>
      <c r="E154" s="200"/>
      <c r="F154" s="200"/>
      <c r="G154" s="200"/>
    </row>
    <row r="155" spans="1:7" s="1" customFormat="1">
      <c r="A155" s="4"/>
      <c r="B155" s="4"/>
      <c r="C155" s="4"/>
      <c r="D155" s="4"/>
      <c r="E155" s="4"/>
      <c r="F155" s="4"/>
      <c r="G155" s="4"/>
    </row>
    <row r="156" spans="1:7" s="1" customFormat="1" ht="25.5" customHeight="1">
      <c r="A156" s="210" t="s">
        <v>104</v>
      </c>
      <c r="B156" s="210"/>
      <c r="C156" s="210"/>
      <c r="D156" s="210"/>
      <c r="E156" s="210"/>
      <c r="F156" s="210"/>
      <c r="G156" s="48">
        <f>F49+F133+G143</f>
        <v>5393.1198271898611</v>
      </c>
    </row>
    <row r="157" spans="1:7" s="1" customFormat="1" ht="13.5" customHeight="1">
      <c r="A157" s="4"/>
      <c r="B157" s="4"/>
      <c r="C157" s="4"/>
      <c r="D157" s="4"/>
      <c r="E157" s="4"/>
      <c r="F157" s="4"/>
      <c r="G157" s="3"/>
    </row>
    <row r="158" spans="1:7" s="1" customFormat="1" ht="13.5" customHeight="1">
      <c r="A158" s="253" t="s">
        <v>105</v>
      </c>
      <c r="B158" s="253"/>
      <c r="C158" s="253"/>
      <c r="D158" s="253"/>
      <c r="E158" s="253"/>
      <c r="F158" s="253"/>
      <c r="G158" s="253"/>
    </row>
    <row r="159" spans="1:7" s="1" customFormat="1" ht="13.5" customHeight="1">
      <c r="A159" s="4"/>
      <c r="B159" s="4"/>
      <c r="C159" s="4"/>
      <c r="D159" s="4"/>
      <c r="E159" s="4"/>
      <c r="F159" s="4"/>
      <c r="G159" s="4"/>
    </row>
    <row r="160" spans="1:7" s="1" customFormat="1" ht="26.25" customHeight="1">
      <c r="A160" s="28" t="s">
        <v>106</v>
      </c>
      <c r="B160" s="204" t="s">
        <v>107</v>
      </c>
      <c r="C160" s="204"/>
      <c r="D160" s="204"/>
      <c r="E160" s="204"/>
      <c r="F160" s="61" t="s">
        <v>108</v>
      </c>
      <c r="G160" s="28" t="s">
        <v>38</v>
      </c>
    </row>
    <row r="161" spans="1:7" s="1" customFormat="1" ht="13.5" customHeight="1">
      <c r="A161" s="8" t="s">
        <v>6</v>
      </c>
      <c r="B161" s="254" t="s">
        <v>109</v>
      </c>
      <c r="C161" s="254"/>
      <c r="D161" s="254"/>
      <c r="E161" s="254"/>
      <c r="F161" s="62">
        <v>8.3299999999999999E-2</v>
      </c>
      <c r="G161" s="63">
        <f t="shared" ref="G161:G166" si="1">$G$156*F161</f>
        <v>449.24688160491542</v>
      </c>
    </row>
    <row r="162" spans="1:7" s="1" customFormat="1" ht="13.5" customHeight="1">
      <c r="A162" s="45" t="s">
        <v>9</v>
      </c>
      <c r="B162" s="255" t="s">
        <v>107</v>
      </c>
      <c r="C162" s="255"/>
      <c r="D162" s="255"/>
      <c r="E162" s="255"/>
      <c r="F162" s="62">
        <v>2.2200000000000001E-2</v>
      </c>
      <c r="G162" s="63">
        <f t="shared" si="1"/>
        <v>119.72726016361491</v>
      </c>
    </row>
    <row r="163" spans="1:7" s="1" customFormat="1" ht="13.5" customHeight="1">
      <c r="A163" s="45" t="s">
        <v>12</v>
      </c>
      <c r="B163" s="205" t="s">
        <v>110</v>
      </c>
      <c r="C163" s="205"/>
      <c r="D163" s="205"/>
      <c r="E163" s="205"/>
      <c r="F163" s="62">
        <v>4.0000000000000002E-4</v>
      </c>
      <c r="G163" s="63">
        <f t="shared" si="1"/>
        <v>2.1572479308759447</v>
      </c>
    </row>
    <row r="164" spans="1:7" s="1" customFormat="1" ht="14.25" customHeight="1">
      <c r="A164" s="45" t="s">
        <v>14</v>
      </c>
      <c r="B164" s="205" t="s">
        <v>111</v>
      </c>
      <c r="C164" s="205"/>
      <c r="D164" s="205"/>
      <c r="E164" s="205"/>
      <c r="F164" s="64">
        <v>2.0000000000000001E-4</v>
      </c>
      <c r="G164" s="63">
        <f t="shared" si="1"/>
        <v>1.0786239654379723</v>
      </c>
    </row>
    <row r="165" spans="1:7" s="1" customFormat="1" ht="13.5" customHeight="1">
      <c r="A165" s="45" t="s">
        <v>61</v>
      </c>
      <c r="B165" s="205" t="s">
        <v>112</v>
      </c>
      <c r="C165" s="205"/>
      <c r="D165" s="205"/>
      <c r="E165" s="205"/>
      <c r="F165" s="64">
        <v>1.4E-3</v>
      </c>
      <c r="G165" s="63">
        <f t="shared" si="1"/>
        <v>7.5503677580658053</v>
      </c>
    </row>
    <row r="166" spans="1:7" s="1" customFormat="1" ht="13.8" customHeight="1">
      <c r="A166" s="65" t="s">
        <v>63</v>
      </c>
      <c r="B166" s="205" t="s">
        <v>113</v>
      </c>
      <c r="C166" s="205"/>
      <c r="D166" s="205"/>
      <c r="E166" s="205"/>
      <c r="F166" s="64">
        <v>1.66E-2</v>
      </c>
      <c r="G166" s="63">
        <f t="shared" si="1"/>
        <v>89.525789131351701</v>
      </c>
    </row>
    <row r="167" spans="1:7" s="1" customFormat="1" ht="14.25" customHeight="1">
      <c r="A167" s="53"/>
      <c r="B167" s="218" t="s">
        <v>98</v>
      </c>
      <c r="C167" s="218"/>
      <c r="D167" s="218"/>
      <c r="E167" s="218"/>
      <c r="F167" s="66">
        <f>SUM(F161:F166)</f>
        <v>0.1241</v>
      </c>
      <c r="G167" s="54">
        <f>SUM(G161:G166)</f>
        <v>669.28617055426184</v>
      </c>
    </row>
    <row r="168" spans="1:7" s="1" customFormat="1" ht="14.25" customHeight="1">
      <c r="A168" s="4"/>
      <c r="B168" s="4"/>
      <c r="C168" s="4"/>
      <c r="D168" s="4"/>
      <c r="E168" s="4"/>
      <c r="F168" s="4"/>
      <c r="G168" s="4"/>
    </row>
    <row r="169" spans="1:7" s="1" customFormat="1" ht="14.25" customHeight="1">
      <c r="A169" s="200" t="s">
        <v>114</v>
      </c>
      <c r="B169" s="200"/>
      <c r="C169" s="200"/>
      <c r="D169" s="200"/>
      <c r="E169" s="200"/>
      <c r="F169" s="200"/>
      <c r="G169" s="200"/>
    </row>
    <row r="170" spans="1:7" s="1" customFormat="1" ht="15.75" customHeight="1">
      <c r="A170" s="200"/>
      <c r="B170" s="200"/>
      <c r="C170" s="200"/>
      <c r="D170" s="200"/>
      <c r="E170" s="200"/>
      <c r="F170" s="200"/>
      <c r="G170" s="200"/>
    </row>
    <row r="171" spans="1:7" s="1" customFormat="1">
      <c r="A171" s="4"/>
      <c r="B171" s="4"/>
      <c r="C171" s="4"/>
      <c r="D171" s="4"/>
      <c r="E171" s="4"/>
      <c r="F171" s="4"/>
      <c r="G171" s="4"/>
    </row>
    <row r="172" spans="1:7" s="1" customFormat="1" ht="108.6" customHeight="1">
      <c r="A172" s="202" t="s">
        <v>115</v>
      </c>
      <c r="B172" s="202"/>
      <c r="C172" s="202"/>
      <c r="D172" s="202"/>
      <c r="E172" s="202"/>
      <c r="F172" s="202"/>
      <c r="G172" s="202"/>
    </row>
    <row r="173" spans="1:7" s="1" customFormat="1" ht="14.85" customHeight="1">
      <c r="A173" s="12"/>
    </row>
    <row r="174" spans="1:7" s="1" customFormat="1" ht="92.4" customHeight="1">
      <c r="A174" s="202" t="s">
        <v>116</v>
      </c>
      <c r="B174" s="202"/>
      <c r="C174" s="202"/>
      <c r="D174" s="202"/>
      <c r="E174" s="202"/>
      <c r="F174" s="202"/>
      <c r="G174" s="202"/>
    </row>
    <row r="175" spans="1:7" s="1" customFormat="1" ht="14.1" customHeight="1">
      <c r="A175" s="12"/>
    </row>
    <row r="176" spans="1:7" s="1" customFormat="1" ht="148.19999999999999" customHeight="1">
      <c r="A176" s="202" t="s">
        <v>117</v>
      </c>
      <c r="B176" s="202"/>
      <c r="C176" s="202"/>
      <c r="D176" s="202"/>
      <c r="E176" s="202"/>
      <c r="F176" s="202"/>
      <c r="G176" s="202"/>
    </row>
    <row r="177" spans="1:7" s="1" customFormat="1" ht="16.350000000000001" customHeight="1">
      <c r="A177" s="12"/>
    </row>
    <row r="178" spans="1:7" s="1" customFormat="1" ht="232.8" customHeight="1">
      <c r="A178" s="202" t="s">
        <v>118</v>
      </c>
      <c r="B178" s="202"/>
      <c r="C178" s="202"/>
      <c r="D178" s="202"/>
      <c r="E178" s="202"/>
      <c r="F178" s="202"/>
      <c r="G178" s="202"/>
    </row>
    <row r="179" spans="1:7" s="1" customFormat="1" ht="13.35" customHeight="1">
      <c r="A179" s="19"/>
    </row>
    <row r="180" spans="1:7" s="1" customFormat="1" ht="187.2" customHeight="1">
      <c r="A180" s="202" t="s">
        <v>119</v>
      </c>
      <c r="B180" s="202"/>
      <c r="C180" s="202"/>
      <c r="D180" s="202"/>
      <c r="E180" s="202"/>
      <c r="F180" s="202"/>
      <c r="G180" s="202"/>
    </row>
    <row r="181" spans="1:7" s="1" customFormat="1" ht="13.35" customHeight="1">
      <c r="A181" s="12"/>
    </row>
    <row r="182" spans="1:7" s="1" customFormat="1" ht="72.599999999999994" customHeight="1">
      <c r="A182" s="202" t="s">
        <v>120</v>
      </c>
      <c r="B182" s="202"/>
      <c r="C182" s="202"/>
      <c r="D182" s="202"/>
      <c r="E182" s="202"/>
      <c r="F182" s="202"/>
      <c r="G182" s="202"/>
    </row>
    <row r="183" spans="1:7" s="1" customFormat="1" ht="13.35" customHeight="1">
      <c r="A183" s="12"/>
    </row>
    <row r="184" spans="1:7" s="1" customFormat="1" ht="13.5" customHeight="1">
      <c r="A184" s="253" t="s">
        <v>121</v>
      </c>
      <c r="B184" s="253"/>
      <c r="C184" s="253"/>
      <c r="D184" s="253"/>
      <c r="E184" s="253"/>
      <c r="F184" s="253"/>
      <c r="G184" s="253"/>
    </row>
    <row r="185" spans="1:7" s="1" customFormat="1" ht="13.5" customHeight="1">
      <c r="A185" s="4"/>
      <c r="B185" s="4"/>
      <c r="C185" s="4"/>
      <c r="D185" s="4"/>
      <c r="E185" s="4"/>
      <c r="F185" s="4"/>
      <c r="G185" s="4"/>
    </row>
    <row r="186" spans="1:7" s="1" customFormat="1" ht="25.5" customHeight="1">
      <c r="A186" s="28" t="s">
        <v>122</v>
      </c>
      <c r="B186" s="204" t="s">
        <v>123</v>
      </c>
      <c r="C186" s="204"/>
      <c r="D186" s="204"/>
      <c r="E186" s="204"/>
      <c r="F186" s="61" t="s">
        <v>124</v>
      </c>
      <c r="G186" s="28" t="s">
        <v>38</v>
      </c>
    </row>
    <row r="187" spans="1:7" s="1" customFormat="1" ht="31.5" customHeight="1">
      <c r="A187" s="29" t="s">
        <v>6</v>
      </c>
      <c r="B187" s="254" t="s">
        <v>125</v>
      </c>
      <c r="C187" s="254"/>
      <c r="D187" s="254"/>
      <c r="E187" s="254"/>
      <c r="F187" s="67"/>
      <c r="G187" s="68"/>
    </row>
    <row r="188" spans="1:7" s="1" customFormat="1" ht="14.25" customHeight="1">
      <c r="A188" s="207" t="s">
        <v>126</v>
      </c>
      <c r="B188" s="207"/>
      <c r="C188" s="207"/>
      <c r="D188" s="207"/>
      <c r="E188" s="207"/>
      <c r="F188" s="66"/>
      <c r="G188" s="54">
        <f>G187</f>
        <v>0</v>
      </c>
    </row>
    <row r="189" spans="1:7" s="1" customFormat="1" ht="35.25" customHeight="1">
      <c r="A189" s="200" t="s">
        <v>127</v>
      </c>
      <c r="B189" s="200"/>
      <c r="C189" s="200"/>
      <c r="D189" s="200"/>
      <c r="E189" s="200"/>
      <c r="F189" s="200"/>
      <c r="G189" s="200"/>
    </row>
    <row r="190" spans="1:7" s="1" customFormat="1" ht="97.8" customHeight="1">
      <c r="A190" s="200" t="s">
        <v>128</v>
      </c>
      <c r="B190" s="200"/>
      <c r="C190" s="200"/>
      <c r="D190" s="200"/>
      <c r="E190" s="200"/>
      <c r="F190" s="200"/>
      <c r="G190" s="200"/>
    </row>
    <row r="191" spans="1:7" s="1" customFormat="1" ht="13.5" customHeight="1">
      <c r="A191" s="69"/>
      <c r="B191" s="6"/>
      <c r="C191" s="6"/>
      <c r="D191" s="6"/>
      <c r="E191" s="6"/>
      <c r="F191" s="70"/>
      <c r="G191" s="71"/>
    </row>
    <row r="192" spans="1:7" s="1" customFormat="1" ht="13.5" customHeight="1">
      <c r="A192" s="178" t="s">
        <v>129</v>
      </c>
      <c r="B192" s="178"/>
      <c r="C192" s="178"/>
      <c r="D192" s="178"/>
      <c r="E192" s="178"/>
      <c r="F192" s="178"/>
      <c r="G192" s="178"/>
    </row>
    <row r="193" spans="1:7" s="1" customFormat="1" ht="13.5" customHeight="1">
      <c r="A193" s="256"/>
      <c r="B193" s="256"/>
      <c r="C193" s="256"/>
      <c r="D193" s="256"/>
      <c r="E193" s="256"/>
      <c r="F193" s="256"/>
      <c r="G193" s="256"/>
    </row>
    <row r="194" spans="1:7" s="1" customFormat="1" ht="14.25" customHeight="1">
      <c r="A194" s="28">
        <v>4</v>
      </c>
      <c r="B194" s="257" t="s">
        <v>130</v>
      </c>
      <c r="C194" s="257"/>
      <c r="D194" s="257"/>
      <c r="E194" s="257"/>
      <c r="F194" s="9"/>
      <c r="G194" s="28" t="s">
        <v>38</v>
      </c>
    </row>
    <row r="195" spans="1:7" s="1" customFormat="1" ht="15.75" customHeight="1">
      <c r="A195" s="22" t="s">
        <v>106</v>
      </c>
      <c r="B195" s="205" t="s">
        <v>107</v>
      </c>
      <c r="C195" s="205"/>
      <c r="D195" s="205"/>
      <c r="E195" s="205"/>
      <c r="F195" s="30">
        <f>F167</f>
        <v>0.1241</v>
      </c>
      <c r="G195" s="72">
        <f>G167</f>
        <v>669.28617055426184</v>
      </c>
    </row>
    <row r="196" spans="1:7" s="1" customFormat="1" ht="14.25" customHeight="1">
      <c r="A196" s="45" t="s">
        <v>122</v>
      </c>
      <c r="B196" s="205" t="s">
        <v>123</v>
      </c>
      <c r="C196" s="205"/>
      <c r="D196" s="205"/>
      <c r="E196" s="205"/>
      <c r="F196" s="73">
        <f>F187</f>
        <v>0</v>
      </c>
      <c r="G196" s="74">
        <f>G188</f>
        <v>0</v>
      </c>
    </row>
    <row r="197" spans="1:7" s="1" customFormat="1" ht="13.5" customHeight="1">
      <c r="A197" s="53"/>
      <c r="B197" s="218" t="s">
        <v>98</v>
      </c>
      <c r="C197" s="218"/>
      <c r="D197" s="218"/>
      <c r="E197" s="218"/>
      <c r="F197" s="75"/>
      <c r="G197" s="54">
        <f>SUM(G195:G196)</f>
        <v>669.28617055426184</v>
      </c>
    </row>
    <row r="198" spans="1:7" s="1" customFormat="1" ht="13.5" customHeight="1">
      <c r="A198" s="4"/>
      <c r="B198" s="4"/>
      <c r="C198" s="4"/>
      <c r="D198" s="4"/>
      <c r="E198" s="4"/>
      <c r="F198" s="4"/>
      <c r="G198" s="4"/>
    </row>
    <row r="199" spans="1:7" s="1" customFormat="1" ht="13.5" customHeight="1">
      <c r="A199" s="201" t="s">
        <v>131</v>
      </c>
      <c r="B199" s="201"/>
      <c r="C199" s="201"/>
      <c r="D199" s="201"/>
      <c r="E199" s="201"/>
      <c r="F199" s="201"/>
      <c r="G199" s="201"/>
    </row>
    <row r="200" spans="1:7" s="1" customFormat="1" ht="13.5" customHeight="1">
      <c r="A200" s="4"/>
      <c r="B200" s="4"/>
      <c r="C200" s="4"/>
      <c r="D200" s="4"/>
      <c r="E200" s="4"/>
      <c r="F200" s="4"/>
      <c r="G200" s="4"/>
    </row>
    <row r="201" spans="1:7" s="1" customFormat="1" ht="13.5" customHeight="1">
      <c r="A201" s="9">
        <v>5</v>
      </c>
      <c r="B201" s="207" t="s">
        <v>132</v>
      </c>
      <c r="C201" s="207"/>
      <c r="D201" s="207"/>
      <c r="E201" s="207"/>
      <c r="F201" s="207" t="s">
        <v>38</v>
      </c>
      <c r="G201" s="207"/>
    </row>
    <row r="202" spans="1:7" s="1" customFormat="1" ht="13.5" customHeight="1">
      <c r="A202" s="8" t="s">
        <v>6</v>
      </c>
      <c r="B202" s="254" t="s">
        <v>133</v>
      </c>
      <c r="C202" s="254"/>
      <c r="D202" s="254"/>
      <c r="E202" s="254"/>
      <c r="F202" s="258">
        <v>146.19</v>
      </c>
      <c r="G202" s="258"/>
    </row>
    <row r="203" spans="1:7" s="1" customFormat="1" ht="14.25" customHeight="1">
      <c r="A203" s="8" t="s">
        <v>9</v>
      </c>
      <c r="B203" s="254" t="s">
        <v>134</v>
      </c>
      <c r="C203" s="254"/>
      <c r="D203" s="254"/>
      <c r="E203" s="254"/>
      <c r="F203" s="258">
        <v>14.5</v>
      </c>
      <c r="G203" s="258"/>
    </row>
    <row r="204" spans="1:7" s="1" customFormat="1" ht="13.5" customHeight="1">
      <c r="A204" s="8" t="s">
        <v>12</v>
      </c>
      <c r="B204" s="254" t="s">
        <v>135</v>
      </c>
      <c r="C204" s="254"/>
      <c r="D204" s="254"/>
      <c r="E204" s="254"/>
      <c r="F204" s="258">
        <v>2.58</v>
      </c>
      <c r="G204" s="258"/>
    </row>
    <row r="205" spans="1:7" s="1" customFormat="1" ht="14.25" customHeight="1">
      <c r="A205" s="8" t="s">
        <v>14</v>
      </c>
      <c r="B205" s="254" t="s">
        <v>136</v>
      </c>
      <c r="C205" s="254"/>
      <c r="D205" s="254"/>
      <c r="E205" s="254"/>
      <c r="F205" s="258">
        <v>0.48</v>
      </c>
      <c r="G205" s="258"/>
    </row>
    <row r="206" spans="1:7" s="1" customFormat="1" ht="15.75" customHeight="1">
      <c r="A206" s="76"/>
      <c r="B206" s="207" t="s">
        <v>41</v>
      </c>
      <c r="C206" s="207"/>
      <c r="D206" s="207"/>
      <c r="E206" s="207"/>
      <c r="F206" s="259">
        <f>SUM(F202:F205)</f>
        <v>163.75</v>
      </c>
      <c r="G206" s="259"/>
    </row>
    <row r="207" spans="1:7" s="1" customFormat="1">
      <c r="A207" s="4"/>
      <c r="B207" s="4"/>
      <c r="C207" s="4"/>
      <c r="D207" s="4"/>
      <c r="E207" s="4"/>
      <c r="F207" s="4"/>
      <c r="G207" s="4"/>
    </row>
    <row r="208" spans="1:7" s="1" customFormat="1" ht="25.5" customHeight="1">
      <c r="A208" s="214" t="s">
        <v>137</v>
      </c>
      <c r="B208" s="214"/>
      <c r="C208" s="214"/>
      <c r="D208" s="214"/>
      <c r="E208" s="214"/>
      <c r="F208" s="214"/>
      <c r="G208" s="214"/>
    </row>
    <row r="209" spans="1:7" s="1" customFormat="1" ht="14.25" customHeight="1">
      <c r="A209" s="19"/>
      <c r="B209" s="4"/>
      <c r="C209" s="4"/>
      <c r="D209" s="4"/>
      <c r="E209" s="4"/>
      <c r="F209" s="4"/>
      <c r="G209" s="4"/>
    </row>
    <row r="210" spans="1:7" s="1" customFormat="1" ht="13.5" customHeight="1">
      <c r="A210" s="260" t="s">
        <v>138</v>
      </c>
      <c r="B210" s="260"/>
      <c r="C210" s="260"/>
      <c r="D210" s="260"/>
      <c r="E210" s="260"/>
      <c r="F210" s="260"/>
      <c r="G210" s="260"/>
    </row>
    <row r="211" spans="1:7" s="1" customFormat="1" ht="13.5" customHeight="1">
      <c r="A211" s="77"/>
      <c r="B211" s="77"/>
      <c r="C211" s="77"/>
      <c r="D211" s="77"/>
      <c r="E211" s="77"/>
      <c r="F211" s="77"/>
      <c r="G211" s="77"/>
    </row>
    <row r="212" spans="1:7" s="1" customFormat="1" ht="13.5" customHeight="1">
      <c r="A212" s="210" t="s">
        <v>139</v>
      </c>
      <c r="B212" s="210"/>
      <c r="C212" s="210"/>
      <c r="D212" s="210"/>
      <c r="E212" s="210"/>
      <c r="F212" s="210"/>
      <c r="G212" s="78">
        <f>F49+F133+G143+G197+F206</f>
        <v>6226.1559977441229</v>
      </c>
    </row>
    <row r="213" spans="1:7" s="1" customFormat="1" ht="13.5" customHeight="1">
      <c r="A213" s="4"/>
      <c r="B213" s="5"/>
      <c r="C213" s="5"/>
      <c r="D213" s="5"/>
      <c r="E213" s="5"/>
      <c r="F213" s="5"/>
      <c r="G213" s="79">
        <f>G212+G215</f>
        <v>6599.7253576087705</v>
      </c>
    </row>
    <row r="214" spans="1:7" s="1" customFormat="1" ht="13.5" customHeight="1">
      <c r="A214" s="24">
        <v>6</v>
      </c>
      <c r="B214" s="261" t="s">
        <v>140</v>
      </c>
      <c r="C214" s="261"/>
      <c r="D214" s="261"/>
      <c r="E214" s="261"/>
      <c r="F214" s="80" t="s">
        <v>47</v>
      </c>
      <c r="G214" s="81" t="s">
        <v>38</v>
      </c>
    </row>
    <row r="215" spans="1:7" s="1" customFormat="1" ht="13.5" customHeight="1">
      <c r="A215" s="82" t="s">
        <v>6</v>
      </c>
      <c r="B215" s="262" t="s">
        <v>141</v>
      </c>
      <c r="C215" s="262"/>
      <c r="D215" s="262"/>
      <c r="E215" s="262"/>
      <c r="F215" s="83">
        <v>0.06</v>
      </c>
      <c r="G215" s="84">
        <f>G212*F215</f>
        <v>373.56935986464737</v>
      </c>
    </row>
    <row r="216" spans="1:7" s="1" customFormat="1" ht="13.5" customHeight="1">
      <c r="A216" s="85" t="s">
        <v>9</v>
      </c>
      <c r="B216" s="182" t="s">
        <v>142</v>
      </c>
      <c r="C216" s="182"/>
      <c r="D216" s="182"/>
      <c r="E216" s="182"/>
      <c r="F216" s="86">
        <v>8.0298800000000004E-2</v>
      </c>
      <c r="G216" s="87">
        <f>(G212+G215)*F216</f>
        <v>529.95002654555515</v>
      </c>
    </row>
    <row r="217" spans="1:7" s="1" customFormat="1" ht="13.5" customHeight="1">
      <c r="A217" s="85" t="s">
        <v>12</v>
      </c>
      <c r="B217" s="182" t="s">
        <v>143</v>
      </c>
      <c r="C217" s="182"/>
      <c r="D217" s="182"/>
      <c r="E217" s="182"/>
      <c r="F217" s="86"/>
      <c r="G217" s="87"/>
    </row>
    <row r="218" spans="1:7" s="1" customFormat="1" ht="14.25" customHeight="1">
      <c r="A218" s="85"/>
      <c r="B218" s="182" t="s">
        <v>144</v>
      </c>
      <c r="C218" s="182"/>
      <c r="D218" s="182"/>
      <c r="E218" s="182"/>
      <c r="F218" s="86">
        <v>0.03</v>
      </c>
      <c r="G218" s="87">
        <f>((G212+G215+G216)/0.9135)*F218</f>
        <v>234.14369077682514</v>
      </c>
    </row>
    <row r="219" spans="1:7" s="1" customFormat="1" ht="14.25" customHeight="1">
      <c r="A219" s="85"/>
      <c r="B219" s="182" t="s">
        <v>145</v>
      </c>
      <c r="C219" s="182"/>
      <c r="D219" s="182"/>
      <c r="E219" s="182"/>
      <c r="F219" s="86">
        <v>6.4999999999999997E-3</v>
      </c>
      <c r="G219" s="87">
        <f>((G212+G215+G216)/0.9135)*F219</f>
        <v>50.731133001645446</v>
      </c>
    </row>
    <row r="220" spans="1:7" s="1" customFormat="1" ht="15.75" customHeight="1">
      <c r="A220" s="85"/>
      <c r="B220" s="182" t="s">
        <v>146</v>
      </c>
      <c r="C220" s="182"/>
      <c r="D220" s="182"/>
      <c r="E220" s="182"/>
      <c r="F220" s="86">
        <v>0.05</v>
      </c>
      <c r="G220" s="87">
        <f>((G212+G215+G216)/0.9135)*F220</f>
        <v>390.23948462804196</v>
      </c>
    </row>
    <row r="221" spans="1:7" s="1" customFormat="1" ht="17.25" customHeight="1">
      <c r="A221" s="88"/>
      <c r="B221" s="263" t="s">
        <v>41</v>
      </c>
      <c r="C221" s="263"/>
      <c r="D221" s="263"/>
      <c r="E221" s="263"/>
      <c r="F221" s="89">
        <f>SUM(F215:F220)</f>
        <v>0.22679880000000002</v>
      </c>
      <c r="G221" s="25">
        <f>SUM(G215:G220)</f>
        <v>1578.6336948167152</v>
      </c>
    </row>
    <row r="222" spans="1:7" s="1" customFormat="1">
      <c r="A222" s="4"/>
      <c r="B222" s="4"/>
      <c r="C222" s="4"/>
      <c r="D222" s="4"/>
      <c r="E222" s="4"/>
      <c r="F222" s="4"/>
      <c r="G222" s="4"/>
    </row>
    <row r="223" spans="1:7" s="1" customFormat="1" ht="15.6" customHeight="1">
      <c r="A223" s="180" t="s">
        <v>147</v>
      </c>
      <c r="B223" s="180"/>
      <c r="C223" s="180"/>
      <c r="D223" s="180"/>
      <c r="E223" s="180"/>
      <c r="F223" s="180"/>
      <c r="G223" s="180"/>
    </row>
    <row r="224" spans="1:7" s="1" customFormat="1" ht="17.100000000000001" customHeight="1">
      <c r="A224" s="180" t="s">
        <v>148</v>
      </c>
      <c r="B224" s="180"/>
      <c r="C224" s="180"/>
      <c r="D224" s="180"/>
      <c r="E224" s="180"/>
      <c r="F224" s="180"/>
      <c r="G224" s="180"/>
    </row>
    <row r="225" spans="1:7" s="1" customFormat="1" ht="71.400000000000006" customHeight="1">
      <c r="A225" s="264" t="s">
        <v>149</v>
      </c>
      <c r="B225" s="264"/>
      <c r="C225" s="264"/>
      <c r="D225" s="264"/>
      <c r="E225" s="264"/>
      <c r="F225" s="264"/>
      <c r="G225" s="264"/>
    </row>
    <row r="226" spans="1:7" s="1" customFormat="1" ht="56.25" customHeight="1">
      <c r="A226" s="200" t="s">
        <v>150</v>
      </c>
      <c r="B226" s="200"/>
      <c r="C226" s="200"/>
      <c r="D226" s="200"/>
      <c r="E226" s="200"/>
      <c r="F226" s="200"/>
      <c r="G226" s="200"/>
    </row>
    <row r="227" spans="1:7" s="1" customFormat="1" ht="14.25" customHeight="1">
      <c r="A227" s="77"/>
      <c r="B227" s="77"/>
      <c r="C227" s="77"/>
      <c r="D227" s="77"/>
      <c r="E227" s="77"/>
      <c r="F227" s="77"/>
      <c r="G227" s="77"/>
    </row>
    <row r="228" spans="1:7" s="1" customFormat="1" ht="11.25" customHeight="1">
      <c r="A228" s="77"/>
      <c r="B228" s="5"/>
      <c r="C228" s="5"/>
      <c r="D228" s="5"/>
      <c r="E228" s="5"/>
      <c r="F228" s="5"/>
      <c r="G228" s="5"/>
    </row>
    <row r="229" spans="1:7" s="1" customFormat="1" ht="13.5" customHeight="1">
      <c r="A229" s="178" t="s">
        <v>151</v>
      </c>
      <c r="B229" s="178"/>
      <c r="C229" s="178"/>
      <c r="D229" s="178"/>
      <c r="E229" s="178"/>
      <c r="F229" s="178"/>
      <c r="G229" s="178"/>
    </row>
    <row r="230" spans="1:7" s="1" customFormat="1" ht="13.5" customHeight="1">
      <c r="A230" s="15"/>
      <c r="B230" s="15"/>
      <c r="C230" s="15"/>
      <c r="D230" s="15"/>
      <c r="E230" s="15"/>
      <c r="F230" s="15"/>
      <c r="G230" s="15"/>
    </row>
    <row r="231" spans="1:7" s="1" customFormat="1" ht="22.35" customHeight="1">
      <c r="A231" s="90"/>
      <c r="B231" s="245" t="s">
        <v>152</v>
      </c>
      <c r="C231" s="245"/>
      <c r="D231" s="245"/>
      <c r="E231" s="245"/>
      <c r="F231" s="245" t="s">
        <v>153</v>
      </c>
      <c r="G231" s="245"/>
    </row>
    <row r="232" spans="1:7" s="1" customFormat="1" ht="13.5" customHeight="1">
      <c r="A232" s="17" t="s">
        <v>6</v>
      </c>
      <c r="B232" s="182" t="s">
        <v>154</v>
      </c>
      <c r="C232" s="182"/>
      <c r="D232" s="182"/>
      <c r="E232" s="182"/>
      <c r="F232" s="265">
        <f>F49</f>
        <v>2687.979233333333</v>
      </c>
      <c r="G232" s="265"/>
    </row>
    <row r="233" spans="1:7" s="1" customFormat="1" ht="13.5" customHeight="1">
      <c r="A233" s="17" t="s">
        <v>9</v>
      </c>
      <c r="B233" s="182" t="s">
        <v>155</v>
      </c>
      <c r="C233" s="182"/>
      <c r="D233" s="182"/>
      <c r="E233" s="182"/>
      <c r="F233" s="265">
        <f>F133</f>
        <v>2514.0919322515147</v>
      </c>
      <c r="G233" s="265"/>
    </row>
    <row r="234" spans="1:7" s="1" customFormat="1" ht="13.5" customHeight="1">
      <c r="A234" s="17" t="s">
        <v>12</v>
      </c>
      <c r="B234" s="182" t="s">
        <v>156</v>
      </c>
      <c r="C234" s="182"/>
      <c r="D234" s="182"/>
      <c r="E234" s="182"/>
      <c r="F234" s="265">
        <f>G143</f>
        <v>191.04866160501331</v>
      </c>
      <c r="G234" s="265"/>
    </row>
    <row r="235" spans="1:7" s="1" customFormat="1" ht="13.5" customHeight="1">
      <c r="A235" s="17" t="s">
        <v>14</v>
      </c>
      <c r="B235" s="182" t="s">
        <v>157</v>
      </c>
      <c r="C235" s="182"/>
      <c r="D235" s="182"/>
      <c r="E235" s="182"/>
      <c r="F235" s="265">
        <f>G197</f>
        <v>669.28617055426184</v>
      </c>
      <c r="G235" s="265"/>
    </row>
    <row r="236" spans="1:7" s="1" customFormat="1" ht="13.5" customHeight="1">
      <c r="A236" s="17" t="s">
        <v>61</v>
      </c>
      <c r="B236" s="182" t="s">
        <v>158</v>
      </c>
      <c r="C236" s="182"/>
      <c r="D236" s="182"/>
      <c r="E236" s="182"/>
      <c r="F236" s="265">
        <f>F206</f>
        <v>163.75</v>
      </c>
      <c r="G236" s="265"/>
    </row>
    <row r="237" spans="1:7" s="1" customFormat="1" ht="14.25" customHeight="1">
      <c r="A237" s="183" t="s">
        <v>159</v>
      </c>
      <c r="B237" s="183"/>
      <c r="C237" s="183"/>
      <c r="D237" s="183"/>
      <c r="E237" s="183"/>
      <c r="F237" s="266">
        <f>SUM(F232:F236)</f>
        <v>6226.1559977441229</v>
      </c>
      <c r="G237" s="266"/>
    </row>
    <row r="238" spans="1:7" s="1" customFormat="1" ht="13.5" customHeight="1">
      <c r="A238" s="17" t="s">
        <v>63</v>
      </c>
      <c r="B238" s="182" t="s">
        <v>160</v>
      </c>
      <c r="C238" s="182"/>
      <c r="D238" s="182"/>
      <c r="E238" s="182"/>
      <c r="F238" s="265">
        <f>G221</f>
        <v>1578.6336948167152</v>
      </c>
      <c r="G238" s="265"/>
    </row>
    <row r="239" spans="1:7" s="1" customFormat="1" ht="23.25" customHeight="1">
      <c r="A239" s="173" t="s">
        <v>161</v>
      </c>
      <c r="B239" s="173"/>
      <c r="C239" s="173"/>
      <c r="D239" s="173"/>
      <c r="E239" s="173"/>
      <c r="F239" s="267">
        <f>ROUND(F237+F238,2)</f>
        <v>7804.79</v>
      </c>
      <c r="G239" s="267"/>
    </row>
    <row r="240" spans="1:7" s="1" customFormat="1" ht="18.75" customHeight="1">
      <c r="A240" s="10"/>
      <c r="B240" s="10"/>
      <c r="C240" s="10"/>
      <c r="D240" s="10"/>
      <c r="E240" s="10"/>
      <c r="F240" s="10"/>
      <c r="G240" s="10"/>
    </row>
    <row r="241" spans="1:249" s="1" customFormat="1" ht="13.5" customHeight="1">
      <c r="A241" s="178" t="s">
        <v>162</v>
      </c>
      <c r="B241" s="178"/>
      <c r="C241" s="178"/>
      <c r="D241" s="178"/>
      <c r="E241" s="178"/>
      <c r="F241" s="178"/>
      <c r="G241" s="178"/>
    </row>
    <row r="242" spans="1:249" s="1" customFormat="1" ht="14.25" customHeight="1">
      <c r="A242" s="4"/>
      <c r="B242" s="4"/>
      <c r="C242" s="4"/>
      <c r="D242" s="4"/>
      <c r="E242" s="4"/>
      <c r="F242" s="4"/>
      <c r="G242" s="4"/>
    </row>
    <row r="243" spans="1:249" s="1" customFormat="1" ht="53.25" customHeight="1">
      <c r="A243" s="207" t="s">
        <v>163</v>
      </c>
      <c r="B243" s="207"/>
      <c r="C243" s="9" t="s">
        <v>164</v>
      </c>
      <c r="D243" s="9" t="s">
        <v>165</v>
      </c>
      <c r="E243" s="9" t="s">
        <v>166</v>
      </c>
      <c r="F243" s="9" t="s">
        <v>167</v>
      </c>
      <c r="G243" s="9" t="s">
        <v>168</v>
      </c>
    </row>
    <row r="244" spans="1:249" s="1" customFormat="1" ht="39.6">
      <c r="A244" s="8" t="s">
        <v>169</v>
      </c>
      <c r="B244" s="91" t="str">
        <f>F34</f>
        <v>Posto 12X36 h NOTURNO NÃO MOTORIZADO</v>
      </c>
      <c r="C244" s="92">
        <f>F239</f>
        <v>7804.79</v>
      </c>
      <c r="D244" s="8">
        <v>2</v>
      </c>
      <c r="E244" s="92">
        <f>C244*D244</f>
        <v>15609.58</v>
      </c>
      <c r="F244" s="93">
        <v>2</v>
      </c>
      <c r="G244" s="92">
        <f>E244*F244</f>
        <v>31219.16</v>
      </c>
    </row>
    <row r="245" spans="1:249" s="1" customFormat="1" ht="13.5" customHeight="1">
      <c r="A245" s="207" t="s">
        <v>170</v>
      </c>
      <c r="B245" s="207"/>
      <c r="C245" s="207"/>
      <c r="D245" s="207"/>
      <c r="E245" s="207"/>
      <c r="F245" s="207"/>
      <c r="G245" s="94">
        <f>G244</f>
        <v>31219.16</v>
      </c>
    </row>
    <row r="246" spans="1:249" s="1" customFormat="1" ht="13.5" customHeight="1">
      <c r="A246" s="4"/>
      <c r="B246" s="4"/>
      <c r="C246" s="4"/>
      <c r="D246" s="4"/>
      <c r="E246" s="4"/>
      <c r="F246" s="4"/>
      <c r="G246" s="4"/>
    </row>
    <row r="247" spans="1:249" s="1" customFormat="1" ht="14.25" customHeight="1">
      <c r="A247" s="201" t="s">
        <v>171</v>
      </c>
      <c r="B247" s="201"/>
      <c r="C247" s="201"/>
      <c r="D247" s="201"/>
      <c r="E247" s="201"/>
      <c r="F247" s="201"/>
      <c r="G247" s="201"/>
    </row>
    <row r="248" spans="1:249" s="1" customFormat="1" ht="14.25" customHeight="1">
      <c r="A248" s="4"/>
      <c r="B248" s="4"/>
      <c r="C248" s="4"/>
      <c r="D248" s="4"/>
      <c r="E248" s="4"/>
      <c r="F248" s="4"/>
      <c r="G248" s="4"/>
    </row>
    <row r="249" spans="1:249" s="1" customFormat="1" ht="14.25" customHeight="1">
      <c r="A249" s="76"/>
      <c r="B249" s="207" t="s">
        <v>172</v>
      </c>
      <c r="C249" s="207"/>
      <c r="D249" s="207"/>
      <c r="E249" s="207"/>
      <c r="F249" s="207"/>
      <c r="G249" s="207"/>
    </row>
    <row r="250" spans="1:249" s="1" customFormat="1" ht="14.25" customHeight="1">
      <c r="A250" s="76"/>
      <c r="B250" s="268" t="s">
        <v>173</v>
      </c>
      <c r="C250" s="268"/>
      <c r="D250" s="268"/>
      <c r="E250" s="268"/>
      <c r="F250" s="207" t="s">
        <v>174</v>
      </c>
      <c r="G250" s="207"/>
    </row>
    <row r="251" spans="1:249" s="1" customFormat="1">
      <c r="A251" s="29" t="s">
        <v>6</v>
      </c>
      <c r="B251" s="269" t="s">
        <v>175</v>
      </c>
      <c r="C251" s="269"/>
      <c r="D251" s="269"/>
      <c r="E251" s="269"/>
      <c r="F251" s="270">
        <f>E244</f>
        <v>15609.58</v>
      </c>
      <c r="G251" s="270"/>
    </row>
    <row r="252" spans="1:249" s="1" customFormat="1">
      <c r="A252" s="8" t="s">
        <v>9</v>
      </c>
      <c r="B252" s="269" t="s">
        <v>176</v>
      </c>
      <c r="C252" s="269"/>
      <c r="D252" s="269"/>
      <c r="E252" s="269"/>
      <c r="F252" s="270">
        <f>G245</f>
        <v>31219.16</v>
      </c>
      <c r="G252" s="270"/>
    </row>
    <row r="253" spans="1:249" s="1" customFormat="1" ht="38.1" customHeight="1">
      <c r="A253" s="8" t="s">
        <v>12</v>
      </c>
      <c r="B253" s="182" t="s">
        <v>177</v>
      </c>
      <c r="C253" s="182"/>
      <c r="D253" s="182"/>
      <c r="E253" s="182"/>
      <c r="F253" s="271">
        <f>F252*12</f>
        <v>374629.92</v>
      </c>
      <c r="G253" s="271"/>
    </row>
    <row r="254" spans="1:249" s="1" customFormat="1" ht="27.75" customHeight="1">
      <c r="A254" s="4"/>
      <c r="B254" s="4"/>
      <c r="C254" s="4"/>
      <c r="D254" s="4"/>
      <c r="E254" s="4"/>
      <c r="F254" s="4"/>
      <c r="G254" s="4"/>
    </row>
    <row r="255" spans="1:249" s="1" customFormat="1">
      <c r="A255" s="272" t="s">
        <v>178</v>
      </c>
      <c r="B255" s="272"/>
      <c r="C255" s="272"/>
      <c r="D255" s="272"/>
      <c r="E255" s="272"/>
      <c r="F255" s="272"/>
      <c r="G255" s="27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row>
    <row r="256" spans="1:249" s="1" customFormat="1"/>
    <row r="257" spans="1:249" s="1" customFormat="1">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row>
    <row r="258" spans="1:249" s="1" customFormat="1" ht="70.5" customHeight="1">
      <c r="A258" s="200" t="s">
        <v>179</v>
      </c>
      <c r="B258" s="200"/>
      <c r="C258" s="200"/>
      <c r="D258" s="200"/>
      <c r="E258" s="200"/>
      <c r="F258" s="200"/>
      <c r="G258" s="200"/>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row>
    <row r="259" spans="1:249" s="1" customFormat="1">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row>
    <row r="260" spans="1:249" s="1" customFormat="1">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row>
    <row r="261" spans="1:249" s="1" customFormat="1">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c r="IM261" s="2"/>
      <c r="IN261" s="2"/>
      <c r="IO261" s="2"/>
    </row>
    <row r="262" spans="1:249" s="1" customFormat="1">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row>
    <row r="263" spans="1:249" s="1" customFormat="1">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row>
    <row r="264" spans="1:249" s="1" customFormat="1">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row>
    <row r="265" spans="1:249" s="1" customFormat="1">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row>
    <row r="266" spans="1:249" s="1" customFormat="1">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row>
    <row r="268" spans="1:249" s="1" customFormat="1">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row>
  </sheetData>
  <mergeCells count="236">
    <mergeCell ref="B253:E253"/>
    <mergeCell ref="F253:G253"/>
    <mergeCell ref="A255:G255"/>
    <mergeCell ref="A258:G258"/>
    <mergeCell ref="B249:G249"/>
    <mergeCell ref="B250:E250"/>
    <mergeCell ref="F250:G250"/>
    <mergeCell ref="B251:E251"/>
    <mergeCell ref="F251:G251"/>
    <mergeCell ref="B252:E252"/>
    <mergeCell ref="F252:G252"/>
    <mergeCell ref="A239:E239"/>
    <mergeCell ref="F239:G239"/>
    <mergeCell ref="A241:G241"/>
    <mergeCell ref="A243:B243"/>
    <mergeCell ref="A245:F245"/>
    <mergeCell ref="A247:G247"/>
    <mergeCell ref="B236:E236"/>
    <mergeCell ref="F236:G236"/>
    <mergeCell ref="A237:E237"/>
    <mergeCell ref="F237:G237"/>
    <mergeCell ref="B238:E238"/>
    <mergeCell ref="F238:G238"/>
    <mergeCell ref="B233:E233"/>
    <mergeCell ref="F233:G233"/>
    <mergeCell ref="B234:E234"/>
    <mergeCell ref="F234:G234"/>
    <mergeCell ref="B235:E235"/>
    <mergeCell ref="F235:G235"/>
    <mergeCell ref="A226:G226"/>
    <mergeCell ref="A229:G229"/>
    <mergeCell ref="B231:E231"/>
    <mergeCell ref="F231:G231"/>
    <mergeCell ref="B232:E232"/>
    <mergeCell ref="F232:G232"/>
    <mergeCell ref="B219:E219"/>
    <mergeCell ref="B220:E220"/>
    <mergeCell ref="B221:E221"/>
    <mergeCell ref="A223:G223"/>
    <mergeCell ref="A224:G224"/>
    <mergeCell ref="A225:G225"/>
    <mergeCell ref="A212:F212"/>
    <mergeCell ref="B214:E214"/>
    <mergeCell ref="B215:E215"/>
    <mergeCell ref="B216:E216"/>
    <mergeCell ref="B217:E217"/>
    <mergeCell ref="B218:E218"/>
    <mergeCell ref="B205:E205"/>
    <mergeCell ref="F205:G205"/>
    <mergeCell ref="B206:E206"/>
    <mergeCell ref="F206:G206"/>
    <mergeCell ref="A208:G208"/>
    <mergeCell ref="A210:G210"/>
    <mergeCell ref="B202:E202"/>
    <mergeCell ref="F202:G202"/>
    <mergeCell ref="B203:E203"/>
    <mergeCell ref="F203:G203"/>
    <mergeCell ref="B204:E204"/>
    <mergeCell ref="F204:G204"/>
    <mergeCell ref="B194:E194"/>
    <mergeCell ref="B195:E195"/>
    <mergeCell ref="B196:E196"/>
    <mergeCell ref="B197:E197"/>
    <mergeCell ref="A199:G199"/>
    <mergeCell ref="B201:E201"/>
    <mergeCell ref="F201:G201"/>
    <mergeCell ref="B187:E187"/>
    <mergeCell ref="A188:E188"/>
    <mergeCell ref="A189:G189"/>
    <mergeCell ref="A190:G190"/>
    <mergeCell ref="A192:G192"/>
    <mergeCell ref="A193:G193"/>
    <mergeCell ref="A176:G176"/>
    <mergeCell ref="A178:G178"/>
    <mergeCell ref="A180:G180"/>
    <mergeCell ref="A182:G182"/>
    <mergeCell ref="A184:G184"/>
    <mergeCell ref="B186:E186"/>
    <mergeCell ref="B165:E165"/>
    <mergeCell ref="B166:E166"/>
    <mergeCell ref="B167:E167"/>
    <mergeCell ref="A169:G170"/>
    <mergeCell ref="A172:G172"/>
    <mergeCell ref="A174:G174"/>
    <mergeCell ref="A158:G158"/>
    <mergeCell ref="B160:E160"/>
    <mergeCell ref="B161:E161"/>
    <mergeCell ref="B162:E162"/>
    <mergeCell ref="B163:E163"/>
    <mergeCell ref="B164:E164"/>
    <mergeCell ref="A145:G148"/>
    <mergeCell ref="A149:G149"/>
    <mergeCell ref="A150:G150"/>
    <mergeCell ref="A152:G152"/>
    <mergeCell ref="A154:G154"/>
    <mergeCell ref="A156:F156"/>
    <mergeCell ref="B138:E138"/>
    <mergeCell ref="B139:E139"/>
    <mergeCell ref="B140:E140"/>
    <mergeCell ref="B141:E141"/>
    <mergeCell ref="B142:E142"/>
    <mergeCell ref="B143:E143"/>
    <mergeCell ref="B132:E132"/>
    <mergeCell ref="F132:G132"/>
    <mergeCell ref="A133:E133"/>
    <mergeCell ref="F133:G133"/>
    <mergeCell ref="A135:G135"/>
    <mergeCell ref="B137:E137"/>
    <mergeCell ref="B129:E129"/>
    <mergeCell ref="F129:G129"/>
    <mergeCell ref="B130:E130"/>
    <mergeCell ref="F130:G130"/>
    <mergeCell ref="B131:E131"/>
    <mergeCell ref="F131:G131"/>
    <mergeCell ref="A122:G122"/>
    <mergeCell ref="A123:G123"/>
    <mergeCell ref="A124:G124"/>
    <mergeCell ref="A126:G126"/>
    <mergeCell ref="B128:E128"/>
    <mergeCell ref="F128:G128"/>
    <mergeCell ref="A117:E117"/>
    <mergeCell ref="F117:G117"/>
    <mergeCell ref="A118:G118"/>
    <mergeCell ref="A119:G119"/>
    <mergeCell ref="A120:G120"/>
    <mergeCell ref="A121:G121"/>
    <mergeCell ref="B114:E114"/>
    <mergeCell ref="F114:G114"/>
    <mergeCell ref="B115:E115"/>
    <mergeCell ref="F115:G115"/>
    <mergeCell ref="B116:E116"/>
    <mergeCell ref="F116:G116"/>
    <mergeCell ref="A103:G104"/>
    <mergeCell ref="A105:G105"/>
    <mergeCell ref="A106:G106"/>
    <mergeCell ref="A108:G108"/>
    <mergeCell ref="A110:G110"/>
    <mergeCell ref="A112:F112"/>
    <mergeCell ref="B98:E98"/>
    <mergeCell ref="F98:G98"/>
    <mergeCell ref="A99:E99"/>
    <mergeCell ref="F99:G99"/>
    <mergeCell ref="A101:G101"/>
    <mergeCell ref="A102:G102"/>
    <mergeCell ref="B95:E95"/>
    <mergeCell ref="F95:G95"/>
    <mergeCell ref="B96:E96"/>
    <mergeCell ref="F96:G96"/>
    <mergeCell ref="B97:E97"/>
    <mergeCell ref="F97:G97"/>
    <mergeCell ref="A89:G89"/>
    <mergeCell ref="A91:G91"/>
    <mergeCell ref="B93:E93"/>
    <mergeCell ref="F93:G93"/>
    <mergeCell ref="B94:E94"/>
    <mergeCell ref="F94:G94"/>
    <mergeCell ref="B80:E80"/>
    <mergeCell ref="B81:E81"/>
    <mergeCell ref="A82:E82"/>
    <mergeCell ref="A84:G85"/>
    <mergeCell ref="A86:G87"/>
    <mergeCell ref="A88:G88"/>
    <mergeCell ref="B74:E74"/>
    <mergeCell ref="B75:E75"/>
    <mergeCell ref="B76:E76"/>
    <mergeCell ref="B77:E77"/>
    <mergeCell ref="B78:E78"/>
    <mergeCell ref="B79:E79"/>
    <mergeCell ref="A61:E61"/>
    <mergeCell ref="A62:G64"/>
    <mergeCell ref="A65:G66"/>
    <mergeCell ref="A68:G70"/>
    <mergeCell ref="A71:F71"/>
    <mergeCell ref="B73:E73"/>
    <mergeCell ref="A54:G54"/>
    <mergeCell ref="A56:G56"/>
    <mergeCell ref="A57:G57"/>
    <mergeCell ref="B58:E58"/>
    <mergeCell ref="B59:E59"/>
    <mergeCell ref="B60:E60"/>
    <mergeCell ref="B48:D48"/>
    <mergeCell ref="F48:G48"/>
    <mergeCell ref="A49:E49"/>
    <mergeCell ref="F49:G49"/>
    <mergeCell ref="A50:G51"/>
    <mergeCell ref="A52:G52"/>
    <mergeCell ref="B45:E45"/>
    <mergeCell ref="F45:G45"/>
    <mergeCell ref="B46:D46"/>
    <mergeCell ref="F46:G46"/>
    <mergeCell ref="B47:D47"/>
    <mergeCell ref="F47:G47"/>
    <mergeCell ref="A39:G39"/>
    <mergeCell ref="A40:G40"/>
    <mergeCell ref="A41:G41"/>
    <mergeCell ref="A42:G42"/>
    <mergeCell ref="A43:G43"/>
    <mergeCell ref="B44:E44"/>
    <mergeCell ref="F44:G44"/>
    <mergeCell ref="B35:E35"/>
    <mergeCell ref="F35:G35"/>
    <mergeCell ref="B36:E36"/>
    <mergeCell ref="F36:G36"/>
    <mergeCell ref="B37:E37"/>
    <mergeCell ref="F37:G37"/>
    <mergeCell ref="A28:G28"/>
    <mergeCell ref="A30:G30"/>
    <mergeCell ref="A31:G31"/>
    <mergeCell ref="A33:G33"/>
    <mergeCell ref="B34:E34"/>
    <mergeCell ref="F34:G34"/>
    <mergeCell ref="B20:E20"/>
    <mergeCell ref="F20:G20"/>
    <mergeCell ref="A21:G21"/>
    <mergeCell ref="A22:G23"/>
    <mergeCell ref="A24:G25"/>
    <mergeCell ref="A26:G26"/>
    <mergeCell ref="A16:G18"/>
    <mergeCell ref="B19:E19"/>
    <mergeCell ref="F19:G19"/>
    <mergeCell ref="A8:E8"/>
    <mergeCell ref="A10:G10"/>
    <mergeCell ref="B12:E12"/>
    <mergeCell ref="F12:G12"/>
    <mergeCell ref="B13:E13"/>
    <mergeCell ref="F13:G13"/>
    <mergeCell ref="A1:G2"/>
    <mergeCell ref="A3:G3"/>
    <mergeCell ref="A4:G4"/>
    <mergeCell ref="A5:G5"/>
    <mergeCell ref="A6:G6"/>
    <mergeCell ref="A7:G7"/>
    <mergeCell ref="B14:E14"/>
    <mergeCell ref="F14:G14"/>
    <mergeCell ref="B15:E15"/>
    <mergeCell ref="F15:G15"/>
  </mergeCells>
  <pageMargins left="6.0416666666666702E-2" right="0" top="0" bottom="0"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E14"/>
  <sheetViews>
    <sheetView tabSelected="1" zoomScaleNormal="100" workbookViewId="0">
      <selection activeCell="G16" sqref="G16"/>
    </sheetView>
  </sheetViews>
  <sheetFormatPr defaultColWidth="8.59765625" defaultRowHeight="13.8"/>
  <cols>
    <col min="1" max="1" width="43.09765625" style="2" customWidth="1"/>
    <col min="2" max="2" width="14.69921875" style="2" customWidth="1"/>
    <col min="3" max="3" width="17.59765625" style="2" customWidth="1"/>
    <col min="4" max="4" width="20" style="2" customWidth="1"/>
    <col min="5" max="5" width="19.19921875" style="2" customWidth="1"/>
  </cols>
  <sheetData>
    <row r="6" spans="1:5" ht="15" customHeight="1">
      <c r="A6" s="299" t="s">
        <v>184</v>
      </c>
      <c r="B6" s="299"/>
      <c r="C6" s="299"/>
      <c r="D6" s="299"/>
      <c r="E6" s="299"/>
    </row>
    <row r="7" spans="1:5" ht="14.25" customHeight="1">
      <c r="A7" s="299"/>
      <c r="B7" s="299"/>
      <c r="C7" s="299"/>
      <c r="D7" s="299"/>
      <c r="E7" s="299"/>
    </row>
    <row r="8" spans="1:5" ht="28.8">
      <c r="A8" s="95" t="s">
        <v>185</v>
      </c>
      <c r="B8" s="96" t="s">
        <v>186</v>
      </c>
      <c r="C8" s="97" t="s">
        <v>187</v>
      </c>
      <c r="D8" s="98" t="s">
        <v>188</v>
      </c>
      <c r="E8" s="98" t="s">
        <v>189</v>
      </c>
    </row>
    <row r="9" spans="1:5" ht="14.4">
      <c r="A9" s="99" t="str">
        <f>'Posto 12x36h DIURNO MOTORIZADO'!B20</f>
        <v>Posto 12X36 h DIURNO MOTORIZADO</v>
      </c>
      <c r="B9" s="100">
        <f>'Posto 12x36h DIURNO MOTORIZADO'!F242</f>
        <v>1</v>
      </c>
      <c r="C9" s="101">
        <f>'Posto 12x36h DIURNO MOTORIZADO'!E242</f>
        <v>13705.22</v>
      </c>
      <c r="D9" s="102">
        <f>B9*C9</f>
        <v>13705.22</v>
      </c>
      <c r="E9" s="102">
        <f>D9*12</f>
        <v>164462.63999999998</v>
      </c>
    </row>
    <row r="10" spans="1:5" ht="14.4">
      <c r="A10" s="99" t="str">
        <f>'Posto 12x36h NOTURNO MOTORIZADO'!B20</f>
        <v>Posto 12X36 h NOTURNO MOTORIZADO</v>
      </c>
      <c r="B10" s="100">
        <v>1</v>
      </c>
      <c r="C10" s="101">
        <f>'Posto 12x36h NOTURNO MOTORIZADO'!E244</f>
        <v>16040.38</v>
      </c>
      <c r="D10" s="102">
        <f>B10*C10</f>
        <v>16040.38</v>
      </c>
      <c r="E10" s="102">
        <f>D10*12</f>
        <v>192484.56</v>
      </c>
    </row>
    <row r="11" spans="1:5" ht="14.4">
      <c r="A11" s="99" t="str">
        <f>'Posto 12x36h NOTURNO NÃO MOTORI'!B20</f>
        <v>Posto 12X36 h NOTURNO NÃO MOTORIZADO</v>
      </c>
      <c r="B11" s="100">
        <v>2</v>
      </c>
      <c r="C11" s="101">
        <f>'Posto 12x36h NOTURNO NÃO MOTORI'!E244</f>
        <v>15609.58</v>
      </c>
      <c r="D11" s="102">
        <f>B11*C11</f>
        <v>31219.16</v>
      </c>
      <c r="E11" s="102">
        <f>D11*12</f>
        <v>374629.92</v>
      </c>
    </row>
    <row r="12" spans="1:5" ht="18">
      <c r="A12" s="103"/>
      <c r="B12" s="104"/>
      <c r="C12" s="104"/>
      <c r="D12" s="105">
        <f>SUM(D9:D11)</f>
        <v>60964.759999999995</v>
      </c>
      <c r="E12" s="106">
        <f>SUM(E9:E11)</f>
        <v>731577.11999999988</v>
      </c>
    </row>
    <row r="14" spans="1:5">
      <c r="A14" s="300"/>
      <c r="B14" s="300"/>
      <c r="C14" s="300"/>
      <c r="D14" s="300"/>
      <c r="E14" s="43"/>
    </row>
  </sheetData>
  <mergeCells count="2">
    <mergeCell ref="A6:E7"/>
    <mergeCell ref="A14:D14"/>
  </mergeCells>
  <pageMargins left="0.95416666666666705" right="0.51180555555555596" top="0.78749999999999998" bottom="0.78749999999999998" header="0.511811023622047" footer="0.511811023622047"/>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24"/>
  <sheetViews>
    <sheetView zoomScaleNormal="100" workbookViewId="0">
      <selection activeCell="B15" sqref="B15"/>
    </sheetView>
  </sheetViews>
  <sheetFormatPr defaultColWidth="7.8984375" defaultRowHeight="13.8"/>
  <cols>
    <col min="1" max="1" width="4.296875" style="2" customWidth="1"/>
    <col min="2" max="2" width="30.19921875" style="2" customWidth="1"/>
    <col min="3" max="3" width="12.5" style="2" customWidth="1"/>
    <col min="4" max="4" width="7.3984375" style="2" customWidth="1"/>
    <col min="5" max="5" width="9.19921875" style="2" customWidth="1"/>
    <col min="6" max="6" width="8.59765625" style="2" customWidth="1"/>
    <col min="7" max="7" width="8" style="2" customWidth="1"/>
    <col min="8" max="8" width="9.69921875" style="2" customWidth="1"/>
    <col min="9" max="9" width="11.3984375" style="2" customWidth="1"/>
    <col min="10" max="1025" width="7.3984375" style="2" customWidth="1"/>
  </cols>
  <sheetData>
    <row r="1" spans="1:17">
      <c r="A1" s="301" t="s">
        <v>190</v>
      </c>
      <c r="B1" s="301"/>
      <c r="C1" s="301"/>
      <c r="D1" s="301"/>
      <c r="E1" s="301"/>
      <c r="F1" s="301"/>
      <c r="G1" s="301"/>
      <c r="H1" s="301"/>
      <c r="I1" s="301"/>
      <c r="J1" s="60"/>
      <c r="K1" s="4"/>
      <c r="L1" s="4"/>
      <c r="M1" s="4"/>
      <c r="N1" s="4"/>
      <c r="O1" s="4"/>
      <c r="P1" s="4"/>
      <c r="Q1" s="4"/>
    </row>
    <row r="2" spans="1:17">
      <c r="A2" s="302" t="s">
        <v>191</v>
      </c>
      <c r="B2" s="302"/>
      <c r="C2" s="302"/>
      <c r="D2" s="302"/>
      <c r="E2" s="302"/>
      <c r="F2" s="302"/>
      <c r="G2" s="302"/>
      <c r="H2" s="302"/>
      <c r="I2" s="302"/>
      <c r="J2" s="60"/>
      <c r="K2" s="4"/>
      <c r="L2" s="4"/>
      <c r="M2" s="4"/>
      <c r="N2" s="4"/>
      <c r="O2" s="4"/>
      <c r="P2" s="4"/>
      <c r="Q2" s="4"/>
    </row>
    <row r="3" spans="1:17">
      <c r="A3" s="4"/>
      <c r="B3" s="4"/>
      <c r="C3" s="4"/>
      <c r="D3" s="4"/>
      <c r="E3" s="4"/>
      <c r="F3" s="4"/>
      <c r="G3" s="4"/>
      <c r="H3" s="4"/>
      <c r="I3" s="4"/>
      <c r="J3" s="4"/>
      <c r="K3" s="4"/>
      <c r="L3" s="4"/>
      <c r="M3" s="4"/>
      <c r="N3" s="4"/>
      <c r="O3" s="4"/>
      <c r="P3" s="4"/>
      <c r="Q3" s="4"/>
    </row>
    <row r="4" spans="1:17">
      <c r="A4" s="303" t="s">
        <v>192</v>
      </c>
      <c r="B4" s="303"/>
      <c r="C4" s="107" t="s">
        <v>193</v>
      </c>
      <c r="D4" s="303" t="s">
        <v>194</v>
      </c>
      <c r="E4" s="303"/>
      <c r="F4" s="4"/>
      <c r="G4" s="4"/>
      <c r="H4" s="4"/>
      <c r="I4" s="4"/>
      <c r="J4" s="4"/>
      <c r="K4" s="4"/>
      <c r="L4" s="4"/>
      <c r="M4" s="4"/>
      <c r="N4" s="4"/>
      <c r="O4" s="4"/>
      <c r="P4" s="4"/>
      <c r="Q4" s="4"/>
    </row>
    <row r="5" spans="1:17">
      <c r="A5" s="304" t="s">
        <v>195</v>
      </c>
      <c r="B5" s="304"/>
      <c r="C5" s="108">
        <v>1</v>
      </c>
      <c r="D5" s="304">
        <v>2</v>
      </c>
      <c r="E5" s="304"/>
      <c r="F5" s="4"/>
      <c r="G5" s="4"/>
      <c r="H5" s="4"/>
      <c r="I5" s="4"/>
      <c r="J5" s="4"/>
      <c r="K5" s="4"/>
      <c r="L5" s="4"/>
      <c r="M5" s="4"/>
      <c r="N5" s="4"/>
      <c r="O5" s="4"/>
      <c r="P5" s="4"/>
      <c r="Q5" s="4"/>
    </row>
    <row r="6" spans="1:17">
      <c r="A6" s="304" t="s">
        <v>196</v>
      </c>
      <c r="B6" s="304"/>
      <c r="C6" s="108">
        <v>1</v>
      </c>
      <c r="D6" s="304">
        <v>2</v>
      </c>
      <c r="E6" s="304"/>
      <c r="F6" s="4"/>
      <c r="G6" s="4"/>
      <c r="H6" s="4"/>
      <c r="I6" s="4"/>
      <c r="J6" s="4"/>
      <c r="K6" s="4"/>
      <c r="L6" s="4"/>
      <c r="M6" s="4"/>
      <c r="N6" s="4"/>
      <c r="O6" s="4"/>
      <c r="P6" s="4"/>
      <c r="Q6" s="4"/>
    </row>
    <row r="7" spans="1:17">
      <c r="A7" s="304" t="s">
        <v>197</v>
      </c>
      <c r="B7" s="304"/>
      <c r="C7" s="108">
        <v>2</v>
      </c>
      <c r="D7" s="304">
        <v>4</v>
      </c>
      <c r="E7" s="304"/>
      <c r="F7" s="4"/>
      <c r="G7" s="4"/>
      <c r="H7" s="4"/>
      <c r="I7" s="4"/>
      <c r="J7" s="4"/>
      <c r="K7" s="4"/>
      <c r="L7" s="4"/>
      <c r="M7" s="4"/>
      <c r="N7" s="4"/>
      <c r="O7" s="4"/>
      <c r="P7" s="4"/>
      <c r="Q7" s="4"/>
    </row>
    <row r="8" spans="1:17">
      <c r="A8" s="303" t="s">
        <v>198</v>
      </c>
      <c r="B8" s="303"/>
      <c r="C8" s="109">
        <f>SUM(C5:C7)</f>
        <v>4</v>
      </c>
      <c r="D8" s="303">
        <f>SUM(D5:D7)</f>
        <v>8</v>
      </c>
      <c r="E8" s="303"/>
      <c r="F8" s="4"/>
      <c r="G8" s="4"/>
      <c r="H8" s="4"/>
      <c r="I8" s="4"/>
      <c r="J8" s="4"/>
      <c r="K8" s="4"/>
      <c r="L8" s="4"/>
      <c r="M8" s="4"/>
      <c r="N8" s="4"/>
      <c r="O8" s="4"/>
      <c r="P8" s="4"/>
      <c r="Q8" s="4"/>
    </row>
    <row r="9" spans="1:17">
      <c r="A9" s="4"/>
      <c r="B9" s="4"/>
      <c r="C9" s="4"/>
      <c r="D9" s="4"/>
      <c r="E9" s="4"/>
      <c r="F9" s="4"/>
      <c r="G9" s="4"/>
      <c r="H9" s="4"/>
      <c r="I9" s="4"/>
      <c r="J9" s="4"/>
      <c r="K9" s="4"/>
      <c r="L9" s="4"/>
      <c r="M9" s="4"/>
      <c r="N9" s="4"/>
      <c r="O9" s="4"/>
      <c r="P9" s="4"/>
      <c r="Q9" s="4"/>
    </row>
    <row r="10" spans="1:17">
      <c r="A10" s="4"/>
      <c r="B10" s="4"/>
      <c r="C10" s="4"/>
      <c r="D10" s="4"/>
      <c r="E10" s="4"/>
      <c r="F10" s="4"/>
      <c r="G10" s="4"/>
      <c r="H10" s="4"/>
      <c r="I10" s="4"/>
      <c r="J10" s="4"/>
      <c r="K10" s="4"/>
      <c r="L10" s="4"/>
      <c r="M10" s="4"/>
      <c r="N10" s="4"/>
      <c r="O10" s="4"/>
      <c r="P10" s="4"/>
      <c r="Q10" s="4"/>
    </row>
    <row r="11" spans="1:17">
      <c r="A11" s="305" t="s">
        <v>199</v>
      </c>
      <c r="B11" s="305"/>
      <c r="C11" s="305"/>
      <c r="D11" s="305"/>
      <c r="E11" s="305"/>
      <c r="F11" s="305"/>
      <c r="G11" s="305"/>
      <c r="H11" s="305"/>
      <c r="I11" s="305"/>
      <c r="J11" s="4"/>
      <c r="K11" s="4"/>
      <c r="L11" s="4"/>
      <c r="M11" s="4"/>
      <c r="N11" s="4"/>
      <c r="O11" s="4"/>
      <c r="P11" s="4"/>
      <c r="Q11" s="4"/>
    </row>
    <row r="12" spans="1:17" ht="36">
      <c r="A12" s="110" t="s">
        <v>200</v>
      </c>
      <c r="B12" s="110" t="s">
        <v>201</v>
      </c>
      <c r="C12" s="111" t="s">
        <v>202</v>
      </c>
      <c r="D12" s="111" t="s">
        <v>203</v>
      </c>
      <c r="E12" s="111" t="s">
        <v>204</v>
      </c>
      <c r="F12" s="111" t="s">
        <v>205</v>
      </c>
      <c r="G12" s="111" t="s">
        <v>206</v>
      </c>
      <c r="H12" s="111" t="s">
        <v>207</v>
      </c>
      <c r="I12" s="111" t="s">
        <v>208</v>
      </c>
      <c r="J12" s="4"/>
      <c r="K12" s="4"/>
      <c r="L12" s="4"/>
      <c r="M12" s="4"/>
      <c r="N12" s="4"/>
      <c r="O12" s="4"/>
      <c r="P12" s="4"/>
      <c r="Q12" s="4"/>
    </row>
    <row r="13" spans="1:17">
      <c r="A13" s="306" t="s">
        <v>209</v>
      </c>
      <c r="B13" s="306"/>
      <c r="C13" s="306"/>
      <c r="D13" s="306"/>
      <c r="E13" s="306"/>
      <c r="F13" s="112" t="s">
        <v>210</v>
      </c>
      <c r="G13" s="112" t="s">
        <v>211</v>
      </c>
      <c r="H13" s="112" t="s">
        <v>212</v>
      </c>
      <c r="I13" s="112" t="s">
        <v>213</v>
      </c>
      <c r="J13" s="4"/>
      <c r="K13" s="4"/>
      <c r="L13" s="4"/>
      <c r="M13" s="4"/>
      <c r="N13" s="4"/>
      <c r="O13" s="4"/>
      <c r="P13" s="4"/>
      <c r="Q13" s="4"/>
    </row>
    <row r="14" spans="1:17" ht="129.6">
      <c r="A14" s="113">
        <v>1</v>
      </c>
      <c r="B14" s="114" t="s">
        <v>214</v>
      </c>
      <c r="C14" s="115" t="s">
        <v>215</v>
      </c>
      <c r="D14" s="115" t="s">
        <v>216</v>
      </c>
      <c r="E14" s="115">
        <v>2</v>
      </c>
      <c r="F14" s="115">
        <f t="shared" ref="F14:F22" si="0">E14*8</f>
        <v>16</v>
      </c>
      <c r="G14" s="116">
        <v>155</v>
      </c>
      <c r="H14" s="117">
        <f t="shared" ref="H14:H22" si="1">F14*G14</f>
        <v>2480</v>
      </c>
      <c r="I14" s="118">
        <f t="shared" ref="I14:I22" si="2">ROUND((H14/12)/8,2)</f>
        <v>25.83</v>
      </c>
      <c r="J14" s="4"/>
      <c r="K14" s="4"/>
      <c r="L14" s="4"/>
      <c r="M14" s="4"/>
      <c r="N14" s="4"/>
      <c r="O14" s="4"/>
      <c r="P14" s="4"/>
      <c r="Q14" s="4"/>
    </row>
    <row r="15" spans="1:17" ht="141">
      <c r="A15" s="113">
        <v>2</v>
      </c>
      <c r="B15" s="114" t="s">
        <v>217</v>
      </c>
      <c r="C15" s="115" t="s">
        <v>218</v>
      </c>
      <c r="D15" s="115" t="s">
        <v>216</v>
      </c>
      <c r="E15" s="115">
        <v>2</v>
      </c>
      <c r="F15" s="115">
        <f t="shared" si="0"/>
        <v>16</v>
      </c>
      <c r="G15" s="116">
        <v>29</v>
      </c>
      <c r="H15" s="117">
        <f t="shared" si="1"/>
        <v>464</v>
      </c>
      <c r="I15" s="118">
        <f t="shared" si="2"/>
        <v>4.83</v>
      </c>
      <c r="J15" s="4"/>
      <c r="K15" s="4"/>
      <c r="L15" s="4"/>
      <c r="M15" s="4"/>
      <c r="N15" s="4"/>
      <c r="O15" s="4"/>
      <c r="P15" s="4"/>
      <c r="Q15" s="4"/>
    </row>
    <row r="16" spans="1:17" ht="106.8">
      <c r="A16" s="113">
        <v>3</v>
      </c>
      <c r="B16" s="114" t="s">
        <v>219</v>
      </c>
      <c r="C16" s="115" t="s">
        <v>218</v>
      </c>
      <c r="D16" s="115" t="s">
        <v>216</v>
      </c>
      <c r="E16" s="115">
        <v>4</v>
      </c>
      <c r="F16" s="115">
        <f t="shared" si="0"/>
        <v>32</v>
      </c>
      <c r="G16" s="116">
        <v>110</v>
      </c>
      <c r="H16" s="117">
        <f t="shared" si="1"/>
        <v>3520</v>
      </c>
      <c r="I16" s="118">
        <f t="shared" si="2"/>
        <v>36.67</v>
      </c>
      <c r="J16" s="4"/>
      <c r="K16" s="4"/>
      <c r="L16" s="4"/>
      <c r="M16" s="4"/>
      <c r="N16" s="4"/>
      <c r="O16" s="4"/>
      <c r="P16" s="4"/>
      <c r="Q16" s="4"/>
    </row>
    <row r="17" spans="1:17" ht="152.4">
      <c r="A17" s="113">
        <v>4</v>
      </c>
      <c r="B17" s="114" t="s">
        <v>220</v>
      </c>
      <c r="C17" s="115" t="s">
        <v>218</v>
      </c>
      <c r="D17" s="115" t="s">
        <v>216</v>
      </c>
      <c r="E17" s="115">
        <v>4</v>
      </c>
      <c r="F17" s="115">
        <f t="shared" si="0"/>
        <v>32</v>
      </c>
      <c r="G17" s="116">
        <v>118.5</v>
      </c>
      <c r="H17" s="117">
        <f t="shared" si="1"/>
        <v>3792</v>
      </c>
      <c r="I17" s="118">
        <f t="shared" si="2"/>
        <v>39.5</v>
      </c>
      <c r="J17" s="4"/>
      <c r="K17" s="4"/>
      <c r="L17" s="4"/>
      <c r="M17" s="4"/>
      <c r="N17" s="4"/>
      <c r="O17" s="4"/>
      <c r="P17" s="4"/>
      <c r="Q17" s="4"/>
    </row>
    <row r="18" spans="1:17" ht="163.80000000000001">
      <c r="A18" s="113">
        <v>5</v>
      </c>
      <c r="B18" s="114" t="s">
        <v>221</v>
      </c>
      <c r="C18" s="115" t="s">
        <v>218</v>
      </c>
      <c r="D18" s="115" t="s">
        <v>216</v>
      </c>
      <c r="E18" s="115">
        <v>1</v>
      </c>
      <c r="F18" s="115">
        <f t="shared" si="0"/>
        <v>8</v>
      </c>
      <c r="G18" s="116">
        <v>136.96</v>
      </c>
      <c r="H18" s="117">
        <f t="shared" si="1"/>
        <v>1095.68</v>
      </c>
      <c r="I18" s="118">
        <f t="shared" si="2"/>
        <v>11.41</v>
      </c>
      <c r="J18" s="4"/>
      <c r="K18" s="4"/>
      <c r="L18" s="4"/>
      <c r="M18" s="4"/>
      <c r="N18" s="4"/>
      <c r="O18" s="4"/>
      <c r="P18" s="4"/>
      <c r="Q18" s="4"/>
    </row>
    <row r="19" spans="1:17" ht="72.599999999999994">
      <c r="A19" s="113">
        <v>6</v>
      </c>
      <c r="B19" s="114" t="s">
        <v>222</v>
      </c>
      <c r="C19" s="115" t="s">
        <v>218</v>
      </c>
      <c r="D19" s="115" t="s">
        <v>216</v>
      </c>
      <c r="E19" s="115">
        <v>2</v>
      </c>
      <c r="F19" s="115">
        <f t="shared" si="0"/>
        <v>16</v>
      </c>
      <c r="G19" s="116">
        <v>33.9</v>
      </c>
      <c r="H19" s="117">
        <f t="shared" si="1"/>
        <v>542.4</v>
      </c>
      <c r="I19" s="118">
        <f t="shared" si="2"/>
        <v>5.65</v>
      </c>
      <c r="J19" s="4"/>
      <c r="K19" s="4"/>
      <c r="L19" s="4"/>
      <c r="M19" s="4"/>
      <c r="N19" s="4"/>
      <c r="O19" s="4"/>
      <c r="P19" s="4"/>
      <c r="Q19" s="4"/>
    </row>
    <row r="20" spans="1:17" ht="118.2">
      <c r="A20" s="113">
        <v>7</v>
      </c>
      <c r="B20" s="114" t="s">
        <v>223</v>
      </c>
      <c r="C20" s="115" t="s">
        <v>218</v>
      </c>
      <c r="D20" s="115" t="s">
        <v>216</v>
      </c>
      <c r="E20" s="115">
        <v>1</v>
      </c>
      <c r="F20" s="115">
        <f t="shared" si="0"/>
        <v>8</v>
      </c>
      <c r="G20" s="116">
        <v>9.99</v>
      </c>
      <c r="H20" s="117">
        <f t="shared" si="1"/>
        <v>79.92</v>
      </c>
      <c r="I20" s="118">
        <f t="shared" si="2"/>
        <v>0.83</v>
      </c>
      <c r="J20" s="4"/>
      <c r="K20" s="4"/>
      <c r="L20" s="4"/>
      <c r="M20" s="4"/>
      <c r="N20" s="4"/>
      <c r="O20" s="4"/>
      <c r="P20" s="4"/>
      <c r="Q20" s="4"/>
    </row>
    <row r="21" spans="1:17" ht="118.2">
      <c r="A21" s="113">
        <v>8</v>
      </c>
      <c r="B21" s="114" t="s">
        <v>224</v>
      </c>
      <c r="C21" s="115" t="s">
        <v>218</v>
      </c>
      <c r="D21" s="115" t="s">
        <v>216</v>
      </c>
      <c r="E21" s="115">
        <v>1</v>
      </c>
      <c r="F21" s="115">
        <f t="shared" si="0"/>
        <v>8</v>
      </c>
      <c r="G21" s="116">
        <v>131.66999999999999</v>
      </c>
      <c r="H21" s="117">
        <f t="shared" si="1"/>
        <v>1053.3599999999999</v>
      </c>
      <c r="I21" s="118">
        <f t="shared" si="2"/>
        <v>10.97</v>
      </c>
      <c r="J21" s="4"/>
      <c r="K21" s="4"/>
      <c r="L21" s="4"/>
      <c r="M21" s="4"/>
      <c r="N21" s="4"/>
      <c r="O21" s="4"/>
      <c r="P21" s="4"/>
      <c r="Q21" s="4"/>
    </row>
    <row r="22" spans="1:17" ht="72.599999999999994">
      <c r="A22" s="113">
        <v>9</v>
      </c>
      <c r="B22" s="114" t="s">
        <v>225</v>
      </c>
      <c r="C22" s="115" t="s">
        <v>215</v>
      </c>
      <c r="D22" s="115" t="s">
        <v>216</v>
      </c>
      <c r="E22" s="115">
        <v>6</v>
      </c>
      <c r="F22" s="115">
        <f t="shared" si="0"/>
        <v>48</v>
      </c>
      <c r="G22" s="116">
        <v>21</v>
      </c>
      <c r="H22" s="117">
        <f t="shared" si="1"/>
        <v>1008</v>
      </c>
      <c r="I22" s="118">
        <f t="shared" si="2"/>
        <v>10.5</v>
      </c>
      <c r="J22" s="4"/>
      <c r="K22" s="4"/>
      <c r="L22" s="4"/>
      <c r="M22" s="4"/>
      <c r="N22" s="4"/>
      <c r="O22" s="4"/>
      <c r="P22" s="4"/>
      <c r="Q22" s="4"/>
    </row>
    <row r="23" spans="1:17">
      <c r="A23" s="306" t="s">
        <v>226</v>
      </c>
      <c r="B23" s="306"/>
      <c r="C23" s="306"/>
      <c r="D23" s="306"/>
      <c r="E23" s="306"/>
      <c r="F23" s="306"/>
      <c r="G23" s="306"/>
      <c r="H23" s="306"/>
      <c r="I23" s="119">
        <f>SUM(I14:I22)</f>
        <v>146.19</v>
      </c>
      <c r="J23" s="4"/>
      <c r="K23" s="4"/>
      <c r="L23" s="4"/>
      <c r="M23" s="4"/>
      <c r="N23" s="4"/>
      <c r="O23" s="4"/>
      <c r="P23" s="4"/>
      <c r="Q23" s="4"/>
    </row>
    <row r="24" spans="1:17">
      <c r="A24" s="307" t="s">
        <v>227</v>
      </c>
      <c r="B24" s="307"/>
      <c r="C24" s="307"/>
      <c r="D24" s="307"/>
      <c r="E24" s="307"/>
      <c r="F24" s="307"/>
      <c r="G24" s="307"/>
      <c r="H24" s="307"/>
      <c r="I24" s="119">
        <f>I23*2</f>
        <v>292.38</v>
      </c>
      <c r="J24" s="4"/>
      <c r="K24" s="4"/>
      <c r="L24" s="4"/>
      <c r="M24" s="4"/>
      <c r="N24" s="4"/>
      <c r="O24" s="4"/>
      <c r="P24" s="4"/>
      <c r="Q24" s="4"/>
    </row>
  </sheetData>
  <mergeCells count="16">
    <mergeCell ref="A11:I11"/>
    <mergeCell ref="A13:E13"/>
    <mergeCell ref="A23:H23"/>
    <mergeCell ref="A24:H24"/>
    <mergeCell ref="A6:B6"/>
    <mergeCell ref="D6:E6"/>
    <mergeCell ref="A7:B7"/>
    <mergeCell ref="D7:E7"/>
    <mergeCell ref="A8:B8"/>
    <mergeCell ref="D8:E8"/>
    <mergeCell ref="A1:I1"/>
    <mergeCell ref="A2:I2"/>
    <mergeCell ref="A4:B4"/>
    <mergeCell ref="D4:E4"/>
    <mergeCell ref="A5:B5"/>
    <mergeCell ref="D5:E5"/>
  </mergeCells>
  <pageMargins left="0.78749999999999998" right="0.78749999999999998" top="1.05277777777778" bottom="1.05277777777778" header="0.78749999999999998" footer="0.78749999999999998"/>
  <pageSetup paperSize="9" orientation="landscape" horizontalDpi="300" verticalDpi="300" r:id="rId1"/>
  <headerFooter>
    <oddHeader>&amp;C&amp;"Times New Roman,Normal"&amp;12&amp;Kffffff&amp;A</oddHeader>
    <oddFooter>&amp;C&amp;"Times New Roman,Normal"&amp;12&amp;KffffffPágina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K48"/>
  <sheetViews>
    <sheetView topLeftCell="A19" zoomScaleNormal="100" workbookViewId="0">
      <selection activeCell="J34" sqref="J34"/>
    </sheetView>
  </sheetViews>
  <sheetFormatPr defaultColWidth="7.8984375" defaultRowHeight="13.8"/>
  <cols>
    <col min="1" max="1" width="5.5" style="2" customWidth="1"/>
    <col min="2" max="2" width="31.19921875" style="2" customWidth="1"/>
    <col min="3" max="3" width="11" style="2" customWidth="1"/>
    <col min="4" max="4" width="11.3984375" style="2" customWidth="1"/>
    <col min="5" max="5" width="9.59765625" style="2" customWidth="1"/>
    <col min="6" max="6" width="9.8984375" style="2" customWidth="1"/>
    <col min="7" max="7" width="10" style="2" customWidth="1"/>
    <col min="8" max="8" width="8.5" style="2" customWidth="1"/>
    <col min="9" max="9" width="10.59765625" style="2" customWidth="1"/>
    <col min="10" max="1025" width="7.3984375" style="2" customWidth="1"/>
  </cols>
  <sheetData>
    <row r="1" spans="1:17">
      <c r="A1" s="301" t="s">
        <v>190</v>
      </c>
      <c r="B1" s="301"/>
      <c r="C1" s="301"/>
      <c r="D1" s="301"/>
      <c r="E1" s="301"/>
      <c r="F1" s="301"/>
      <c r="G1" s="301"/>
      <c r="H1" s="301"/>
      <c r="I1" s="301"/>
      <c r="J1" s="60"/>
      <c r="K1" s="4"/>
      <c r="L1" s="4"/>
      <c r="M1" s="4"/>
      <c r="N1" s="4"/>
      <c r="O1" s="4"/>
      <c r="P1" s="4"/>
      <c r="Q1" s="4"/>
    </row>
    <row r="2" spans="1:17">
      <c r="A2" s="302" t="s">
        <v>191</v>
      </c>
      <c r="B2" s="302"/>
      <c r="C2" s="302"/>
      <c r="D2" s="302"/>
      <c r="E2" s="302"/>
      <c r="F2" s="302"/>
      <c r="G2" s="302"/>
      <c r="H2" s="302"/>
      <c r="I2" s="302"/>
      <c r="J2" s="60"/>
      <c r="K2" s="4"/>
      <c r="L2" s="4"/>
      <c r="M2" s="4"/>
      <c r="N2" s="4"/>
      <c r="O2" s="4"/>
      <c r="P2" s="4"/>
      <c r="Q2" s="4"/>
    </row>
    <row r="3" spans="1:17">
      <c r="A3" s="4"/>
      <c r="B3" s="4"/>
      <c r="C3" s="4"/>
      <c r="D3" s="4"/>
      <c r="E3" s="4"/>
      <c r="F3" s="4"/>
      <c r="G3" s="4"/>
      <c r="H3" s="4"/>
      <c r="I3" s="4"/>
      <c r="J3" s="4"/>
      <c r="K3" s="4"/>
      <c r="L3" s="4"/>
      <c r="M3" s="4"/>
      <c r="N3" s="4"/>
      <c r="O3" s="4"/>
      <c r="P3" s="4"/>
      <c r="Q3" s="4"/>
    </row>
    <row r="4" spans="1:17">
      <c r="A4" s="303" t="s">
        <v>192</v>
      </c>
      <c r="B4" s="303"/>
      <c r="C4" s="107" t="s">
        <v>193</v>
      </c>
      <c r="D4" s="303" t="s">
        <v>194</v>
      </c>
      <c r="E4" s="303"/>
      <c r="F4" s="4"/>
      <c r="G4" s="4"/>
      <c r="H4" s="4"/>
      <c r="I4" s="4"/>
      <c r="J4" s="4"/>
      <c r="K4" s="4"/>
      <c r="L4" s="4"/>
      <c r="M4" s="4"/>
      <c r="N4" s="4"/>
      <c r="O4" s="4"/>
      <c r="P4" s="4"/>
      <c r="Q4" s="4"/>
    </row>
    <row r="5" spans="1:17">
      <c r="A5" s="304" t="s">
        <v>195</v>
      </c>
      <c r="B5" s="304"/>
      <c r="C5" s="108">
        <v>1</v>
      </c>
      <c r="D5" s="304">
        <v>2</v>
      </c>
      <c r="E5" s="304"/>
      <c r="F5" s="4"/>
      <c r="G5" s="4"/>
      <c r="H5" s="4"/>
      <c r="I5" s="4"/>
      <c r="J5" s="4"/>
      <c r="K5" s="4"/>
      <c r="L5" s="4"/>
      <c r="M5" s="4"/>
      <c r="N5" s="4"/>
      <c r="O5" s="4"/>
      <c r="P5" s="4"/>
      <c r="Q5" s="4"/>
    </row>
    <row r="6" spans="1:17">
      <c r="A6" s="304" t="s">
        <v>196</v>
      </c>
      <c r="B6" s="304"/>
      <c r="C6" s="108">
        <v>1</v>
      </c>
      <c r="D6" s="304">
        <v>2</v>
      </c>
      <c r="E6" s="304"/>
      <c r="F6" s="4"/>
      <c r="G6" s="4"/>
      <c r="H6" s="4"/>
      <c r="I6" s="4"/>
      <c r="J6" s="4"/>
      <c r="K6" s="4"/>
      <c r="L6" s="4"/>
      <c r="M6" s="4"/>
      <c r="N6" s="4"/>
      <c r="O6" s="4"/>
      <c r="P6" s="4"/>
      <c r="Q6" s="4"/>
    </row>
    <row r="7" spans="1:17">
      <c r="A7" s="304" t="s">
        <v>197</v>
      </c>
      <c r="B7" s="304"/>
      <c r="C7" s="108">
        <v>2</v>
      </c>
      <c r="D7" s="304">
        <v>4</v>
      </c>
      <c r="E7" s="304"/>
      <c r="F7" s="4"/>
      <c r="G7" s="4"/>
      <c r="H7" s="4"/>
      <c r="I7" s="4"/>
      <c r="J7" s="4"/>
      <c r="K7" s="4"/>
      <c r="L7" s="4"/>
      <c r="M7" s="4"/>
      <c r="N7" s="4"/>
      <c r="O7" s="4"/>
      <c r="P7" s="4"/>
      <c r="Q7" s="4"/>
    </row>
    <row r="8" spans="1:17">
      <c r="A8" s="303" t="s">
        <v>198</v>
      </c>
      <c r="B8" s="303"/>
      <c r="C8" s="107">
        <f>SUM(C5:C7)</f>
        <v>4</v>
      </c>
      <c r="D8" s="303">
        <f>SUM(D5:D7)</f>
        <v>8</v>
      </c>
      <c r="E8" s="303"/>
      <c r="F8" s="4"/>
      <c r="G8" s="4"/>
      <c r="H8" s="4"/>
      <c r="I8" s="4"/>
      <c r="J8" s="4"/>
      <c r="K8" s="4"/>
      <c r="L8" s="4"/>
      <c r="M8" s="4"/>
      <c r="N8" s="4"/>
      <c r="O8" s="4"/>
      <c r="P8" s="4"/>
      <c r="Q8" s="4"/>
    </row>
    <row r="9" spans="1:17">
      <c r="A9" s="4"/>
      <c r="B9" s="4"/>
      <c r="C9" s="4"/>
      <c r="D9" s="4"/>
      <c r="E9" s="4"/>
      <c r="F9" s="4"/>
      <c r="G9" s="4"/>
      <c r="H9" s="4"/>
      <c r="I9" s="4"/>
      <c r="J9" s="4"/>
      <c r="K9" s="4"/>
      <c r="L9" s="4"/>
      <c r="M9" s="4"/>
      <c r="N9" s="4"/>
      <c r="O9" s="4"/>
      <c r="P9" s="4"/>
      <c r="Q9" s="4"/>
    </row>
    <row r="10" spans="1:17">
      <c r="A10" s="4"/>
      <c r="B10" s="4"/>
      <c r="C10" s="4"/>
      <c r="D10" s="4"/>
      <c r="E10" s="4"/>
      <c r="F10" s="4"/>
      <c r="G10" s="4"/>
      <c r="H10" s="4"/>
      <c r="I10" s="4"/>
      <c r="J10" s="4"/>
      <c r="K10" s="4"/>
      <c r="L10" s="4"/>
      <c r="M10" s="4"/>
      <c r="N10" s="4"/>
      <c r="O10" s="4"/>
      <c r="P10" s="4"/>
      <c r="Q10" s="4"/>
    </row>
    <row r="11" spans="1:17">
      <c r="A11" s="305" t="s">
        <v>228</v>
      </c>
      <c r="B11" s="305"/>
      <c r="C11" s="305"/>
      <c r="D11" s="305"/>
      <c r="E11" s="305"/>
      <c r="F11" s="305"/>
      <c r="G11" s="305"/>
      <c r="H11" s="305"/>
      <c r="I11" s="305"/>
      <c r="J11" s="4"/>
      <c r="K11" s="4"/>
      <c r="L11" s="4"/>
      <c r="M11" s="4"/>
      <c r="N11" s="4"/>
      <c r="O11" s="4"/>
      <c r="P11" s="4"/>
      <c r="Q11" s="4"/>
    </row>
    <row r="12" spans="1:17" ht="36">
      <c r="A12" s="110" t="s">
        <v>200</v>
      </c>
      <c r="B12" s="110" t="s">
        <v>201</v>
      </c>
      <c r="C12" s="111" t="s">
        <v>202</v>
      </c>
      <c r="D12" s="111" t="s">
        <v>203</v>
      </c>
      <c r="E12" s="111" t="s">
        <v>205</v>
      </c>
      <c r="F12" s="111" t="s">
        <v>206</v>
      </c>
      <c r="G12" s="111" t="s">
        <v>207</v>
      </c>
      <c r="H12" s="111" t="s">
        <v>229</v>
      </c>
      <c r="I12" s="111" t="s">
        <v>208</v>
      </c>
      <c r="J12" s="4"/>
      <c r="K12" s="4"/>
      <c r="L12" s="4"/>
      <c r="M12" s="4"/>
      <c r="N12" s="4"/>
      <c r="O12" s="4"/>
      <c r="P12" s="4"/>
      <c r="Q12" s="4"/>
    </row>
    <row r="13" spans="1:17">
      <c r="A13" s="308" t="s">
        <v>209</v>
      </c>
      <c r="B13" s="308"/>
      <c r="C13" s="308"/>
      <c r="D13" s="308"/>
      <c r="E13" s="112" t="s">
        <v>210</v>
      </c>
      <c r="F13" s="112" t="s">
        <v>211</v>
      </c>
      <c r="G13" s="112" t="s">
        <v>212</v>
      </c>
      <c r="H13" s="112" t="s">
        <v>14</v>
      </c>
      <c r="I13" s="112" t="s">
        <v>230</v>
      </c>
      <c r="J13" s="4"/>
      <c r="K13" s="4"/>
      <c r="L13" s="4"/>
      <c r="M13" s="4"/>
      <c r="N13" s="4"/>
      <c r="O13" s="4"/>
      <c r="P13" s="4"/>
      <c r="Q13" s="4"/>
    </row>
    <row r="14" spans="1:17" ht="49.2">
      <c r="A14" s="113">
        <v>10</v>
      </c>
      <c r="B14" s="120" t="s">
        <v>231</v>
      </c>
      <c r="C14" s="115" t="s">
        <v>218</v>
      </c>
      <c r="D14" s="115" t="s">
        <v>232</v>
      </c>
      <c r="E14" s="115">
        <v>3</v>
      </c>
      <c r="F14" s="116">
        <v>148.44</v>
      </c>
      <c r="G14" s="117">
        <f t="shared" ref="G14:G22" si="0">E14*F14</f>
        <v>445.32</v>
      </c>
      <c r="H14" s="121">
        <v>120</v>
      </c>
      <c r="I14" s="118">
        <f t="shared" ref="I14:I22" si="1">ROUND((G14/H14)/8,2)</f>
        <v>0.46</v>
      </c>
      <c r="J14" s="4"/>
      <c r="K14" s="4"/>
      <c r="L14" s="4"/>
      <c r="M14" s="4"/>
      <c r="N14" s="4"/>
      <c r="O14" s="4"/>
      <c r="P14" s="4"/>
      <c r="Q14" s="4"/>
    </row>
    <row r="15" spans="1:17" ht="49.2">
      <c r="A15" s="113">
        <v>11</v>
      </c>
      <c r="B15" s="120" t="s">
        <v>233</v>
      </c>
      <c r="C15" s="115" t="s">
        <v>218</v>
      </c>
      <c r="D15" s="115" t="s">
        <v>216</v>
      </c>
      <c r="E15" s="115">
        <v>8</v>
      </c>
      <c r="F15" s="116">
        <v>20</v>
      </c>
      <c r="G15" s="117">
        <f t="shared" si="0"/>
        <v>160</v>
      </c>
      <c r="H15" s="121">
        <v>120</v>
      </c>
      <c r="I15" s="118">
        <f t="shared" si="1"/>
        <v>0.17</v>
      </c>
      <c r="J15" s="4"/>
      <c r="K15" s="4"/>
      <c r="L15" s="4"/>
      <c r="M15" s="4"/>
      <c r="N15" s="4"/>
      <c r="O15" s="4"/>
      <c r="P15" s="4"/>
      <c r="Q15" s="4"/>
    </row>
    <row r="16" spans="1:17" ht="72">
      <c r="A16" s="113">
        <v>12</v>
      </c>
      <c r="B16" s="120" t="s">
        <v>234</v>
      </c>
      <c r="C16" s="115" t="s">
        <v>218</v>
      </c>
      <c r="D16" s="115" t="s">
        <v>232</v>
      </c>
      <c r="E16" s="115">
        <v>3</v>
      </c>
      <c r="F16" s="116">
        <v>36.5</v>
      </c>
      <c r="G16" s="117">
        <f t="shared" si="0"/>
        <v>109.5</v>
      </c>
      <c r="H16" s="121">
        <v>120</v>
      </c>
      <c r="I16" s="118">
        <f t="shared" si="1"/>
        <v>0.11</v>
      </c>
      <c r="J16" s="4"/>
      <c r="K16" s="4"/>
      <c r="L16" s="4"/>
      <c r="M16" s="4"/>
      <c r="N16" s="4"/>
      <c r="O16" s="4"/>
      <c r="P16" s="4"/>
      <c r="Q16" s="4"/>
    </row>
    <row r="17" spans="1:17" ht="117.6">
      <c r="A17" s="113">
        <v>13</v>
      </c>
      <c r="B17" s="120" t="s">
        <v>235</v>
      </c>
      <c r="C17" s="115" t="s">
        <v>218</v>
      </c>
      <c r="D17" s="115" t="s">
        <v>216</v>
      </c>
      <c r="E17" s="115">
        <v>8</v>
      </c>
      <c r="F17" s="116">
        <v>464.25</v>
      </c>
      <c r="G17" s="117">
        <f t="shared" si="0"/>
        <v>3714</v>
      </c>
      <c r="H17" s="121">
        <v>120</v>
      </c>
      <c r="I17" s="118">
        <f t="shared" si="1"/>
        <v>3.87</v>
      </c>
      <c r="J17" s="4"/>
      <c r="K17" s="4"/>
      <c r="L17" s="4"/>
      <c r="M17" s="4"/>
      <c r="N17" s="4"/>
      <c r="O17" s="4"/>
      <c r="P17" s="4"/>
      <c r="Q17" s="4"/>
    </row>
    <row r="18" spans="1:17" ht="83.4">
      <c r="A18" s="113">
        <v>14</v>
      </c>
      <c r="B18" s="120" t="s">
        <v>236</v>
      </c>
      <c r="C18" s="115" t="s">
        <v>218</v>
      </c>
      <c r="D18" s="115" t="s">
        <v>216</v>
      </c>
      <c r="E18" s="115">
        <v>8</v>
      </c>
      <c r="F18" s="116">
        <v>175</v>
      </c>
      <c r="G18" s="117">
        <f t="shared" si="0"/>
        <v>1400</v>
      </c>
      <c r="H18" s="121">
        <v>120</v>
      </c>
      <c r="I18" s="118">
        <f t="shared" si="1"/>
        <v>1.46</v>
      </c>
      <c r="J18" s="4"/>
      <c r="K18" s="4"/>
      <c r="L18" s="4"/>
      <c r="M18" s="4"/>
      <c r="N18" s="4"/>
      <c r="O18" s="4"/>
      <c r="P18" s="4"/>
      <c r="Q18" s="4"/>
    </row>
    <row r="19" spans="1:17" ht="163.19999999999999">
      <c r="A19" s="113">
        <v>15</v>
      </c>
      <c r="B19" s="120" t="s">
        <v>237</v>
      </c>
      <c r="C19" s="115" t="s">
        <v>218</v>
      </c>
      <c r="D19" s="115" t="s">
        <v>232</v>
      </c>
      <c r="E19" s="115">
        <v>3</v>
      </c>
      <c r="F19" s="116">
        <v>89.97</v>
      </c>
      <c r="G19" s="117">
        <f t="shared" si="0"/>
        <v>269.90999999999997</v>
      </c>
      <c r="H19" s="121">
        <v>120</v>
      </c>
      <c r="I19" s="118">
        <f t="shared" si="1"/>
        <v>0.28000000000000003</v>
      </c>
      <c r="J19" s="4"/>
      <c r="K19" s="4"/>
      <c r="L19" s="4"/>
      <c r="M19" s="4"/>
      <c r="N19" s="4"/>
      <c r="O19" s="4"/>
      <c r="P19" s="4"/>
      <c r="Q19" s="4"/>
    </row>
    <row r="20" spans="1:17" ht="72">
      <c r="A20" s="113">
        <v>16</v>
      </c>
      <c r="B20" s="120" t="s">
        <v>238</v>
      </c>
      <c r="C20" s="115" t="s">
        <v>218</v>
      </c>
      <c r="D20" s="115" t="s">
        <v>232</v>
      </c>
      <c r="E20" s="115">
        <v>3</v>
      </c>
      <c r="F20" s="116">
        <v>173.84</v>
      </c>
      <c r="G20" s="117">
        <f t="shared" si="0"/>
        <v>521.52</v>
      </c>
      <c r="H20" s="121">
        <v>120</v>
      </c>
      <c r="I20" s="118">
        <f t="shared" si="1"/>
        <v>0.54</v>
      </c>
      <c r="J20" s="4"/>
      <c r="K20" s="4"/>
      <c r="L20" s="4"/>
      <c r="M20" s="4"/>
      <c r="N20" s="4"/>
      <c r="O20" s="4"/>
      <c r="P20" s="4"/>
      <c r="Q20" s="4"/>
    </row>
    <row r="21" spans="1:17" ht="26.4">
      <c r="A21" s="113">
        <v>17</v>
      </c>
      <c r="B21" s="120" t="s">
        <v>239</v>
      </c>
      <c r="C21" s="115" t="s">
        <v>218</v>
      </c>
      <c r="D21" s="115" t="s">
        <v>232</v>
      </c>
      <c r="E21" s="115">
        <v>3</v>
      </c>
      <c r="F21" s="116">
        <v>4700</v>
      </c>
      <c r="G21" s="117">
        <f t="shared" si="0"/>
        <v>14100</v>
      </c>
      <c r="H21" s="121">
        <v>240</v>
      </c>
      <c r="I21" s="118">
        <f t="shared" si="1"/>
        <v>7.34</v>
      </c>
      <c r="J21" s="4"/>
      <c r="K21" s="4"/>
      <c r="L21" s="4"/>
      <c r="M21" s="4"/>
      <c r="N21" s="4"/>
      <c r="O21" s="4"/>
      <c r="P21" s="4"/>
      <c r="Q21" s="4"/>
    </row>
    <row r="22" spans="1:17" ht="60.6">
      <c r="A22" s="113">
        <v>18</v>
      </c>
      <c r="B22" s="122" t="s">
        <v>240</v>
      </c>
      <c r="C22" s="123" t="s">
        <v>218</v>
      </c>
      <c r="D22" s="115" t="s">
        <v>232</v>
      </c>
      <c r="E22" s="123">
        <v>2</v>
      </c>
      <c r="F22" s="124">
        <v>130.47</v>
      </c>
      <c r="G22" s="117">
        <f t="shared" si="0"/>
        <v>260.94</v>
      </c>
      <c r="H22" s="121">
        <v>120</v>
      </c>
      <c r="I22" s="118">
        <f t="shared" si="1"/>
        <v>0.27</v>
      </c>
      <c r="J22" s="4"/>
      <c r="K22" s="4"/>
      <c r="L22" s="4"/>
      <c r="M22" s="4"/>
      <c r="N22" s="4"/>
      <c r="O22" s="4"/>
      <c r="P22" s="4"/>
      <c r="Q22" s="4"/>
    </row>
    <row r="23" spans="1:17">
      <c r="A23" s="306" t="s">
        <v>241</v>
      </c>
      <c r="B23" s="306"/>
      <c r="C23" s="306"/>
      <c r="D23" s="306"/>
      <c r="E23" s="306"/>
      <c r="F23" s="306"/>
      <c r="G23" s="306"/>
      <c r="H23" s="306"/>
      <c r="I23" s="125">
        <f>SUM(I14:I22)</f>
        <v>14.5</v>
      </c>
      <c r="J23" s="4"/>
      <c r="K23" s="4"/>
      <c r="L23" s="4"/>
      <c r="M23" s="4"/>
      <c r="N23" s="4"/>
      <c r="O23" s="4"/>
      <c r="P23" s="4"/>
      <c r="Q23" s="4"/>
    </row>
    <row r="24" spans="1:17" ht="15.6">
      <c r="A24" s="312" t="s">
        <v>242</v>
      </c>
      <c r="B24" s="312"/>
      <c r="C24" s="312"/>
      <c r="D24" s="312"/>
      <c r="E24" s="312"/>
      <c r="F24" s="312"/>
      <c r="G24" s="312"/>
      <c r="H24" s="312"/>
      <c r="I24" s="125">
        <f>I23*2</f>
        <v>29</v>
      </c>
      <c r="J24" s="4"/>
      <c r="K24" s="4"/>
      <c r="L24" s="4"/>
      <c r="M24" s="4"/>
      <c r="N24" s="4"/>
      <c r="O24" s="4"/>
      <c r="P24" s="4"/>
      <c r="Q24" s="4"/>
    </row>
    <row r="25" spans="1:17">
      <c r="A25" s="4"/>
      <c r="B25" s="126"/>
      <c r="C25" s="126"/>
      <c r="D25" s="126"/>
      <c r="E25" s="126"/>
      <c r="F25" s="126"/>
      <c r="G25" s="126"/>
      <c r="H25" s="126"/>
      <c r="I25" s="126"/>
      <c r="J25" s="4"/>
      <c r="K25" s="4"/>
      <c r="L25" s="4"/>
      <c r="M25" s="4"/>
      <c r="N25" s="4"/>
      <c r="O25" s="4"/>
      <c r="P25" s="4"/>
      <c r="Q25" s="4"/>
    </row>
    <row r="26" spans="1:17">
      <c r="A26" s="4"/>
      <c r="B26" s="126"/>
      <c r="C26" s="126"/>
      <c r="D26" s="126"/>
      <c r="E26" s="126"/>
      <c r="F26" s="126"/>
      <c r="G26" s="126"/>
      <c r="H26" s="126"/>
      <c r="I26" s="126"/>
      <c r="J26" s="4"/>
      <c r="K26" s="4"/>
      <c r="L26" s="4"/>
      <c r="M26" s="4"/>
      <c r="N26" s="4"/>
      <c r="O26" s="4"/>
      <c r="P26" s="4"/>
      <c r="Q26" s="4"/>
    </row>
    <row r="27" spans="1:17">
      <c r="A27" s="305" t="s">
        <v>243</v>
      </c>
      <c r="B27" s="305"/>
      <c r="C27" s="305"/>
      <c r="D27" s="305"/>
      <c r="E27" s="305"/>
      <c r="F27" s="305"/>
      <c r="G27" s="305"/>
      <c r="H27" s="305"/>
      <c r="I27" s="305"/>
      <c r="J27" s="4"/>
      <c r="K27" s="4"/>
      <c r="L27" s="4"/>
      <c r="M27" s="4"/>
      <c r="N27" s="4"/>
      <c r="O27" s="4"/>
      <c r="P27" s="4"/>
      <c r="Q27" s="4"/>
    </row>
    <row r="28" spans="1:17" ht="36">
      <c r="A28" s="110" t="s">
        <v>200</v>
      </c>
      <c r="B28" s="127" t="s">
        <v>201</v>
      </c>
      <c r="C28" s="128" t="s">
        <v>202</v>
      </c>
      <c r="D28" s="128" t="s">
        <v>203</v>
      </c>
      <c r="E28" s="128" t="s">
        <v>205</v>
      </c>
      <c r="F28" s="128" t="s">
        <v>206</v>
      </c>
      <c r="G28" s="128" t="s">
        <v>207</v>
      </c>
      <c r="H28" s="128" t="s">
        <v>229</v>
      </c>
      <c r="I28" s="128" t="s">
        <v>208</v>
      </c>
      <c r="J28" s="4"/>
      <c r="K28" s="4"/>
      <c r="L28" s="4"/>
      <c r="M28" s="4"/>
      <c r="N28" s="4"/>
      <c r="O28" s="4"/>
      <c r="P28" s="4"/>
      <c r="Q28" s="4"/>
    </row>
    <row r="29" spans="1:17">
      <c r="A29" s="308" t="s">
        <v>209</v>
      </c>
      <c r="B29" s="308"/>
      <c r="C29" s="308"/>
      <c r="D29" s="308"/>
      <c r="E29" s="129" t="s">
        <v>210</v>
      </c>
      <c r="F29" s="129" t="s">
        <v>211</v>
      </c>
      <c r="G29" s="129" t="s">
        <v>212</v>
      </c>
      <c r="H29" s="129" t="s">
        <v>14</v>
      </c>
      <c r="I29" s="129" t="s">
        <v>244</v>
      </c>
      <c r="J29" s="4"/>
      <c r="K29" s="4"/>
      <c r="L29" s="4"/>
      <c r="M29" s="4"/>
      <c r="N29" s="4"/>
      <c r="O29" s="4"/>
      <c r="P29" s="4"/>
      <c r="Q29" s="4"/>
    </row>
    <row r="30" spans="1:17" ht="106.2">
      <c r="A30" s="113">
        <v>19</v>
      </c>
      <c r="B30" s="120" t="s">
        <v>245</v>
      </c>
      <c r="C30" s="115" t="s">
        <v>218</v>
      </c>
      <c r="D30" s="115" t="s">
        <v>216</v>
      </c>
      <c r="E30" s="115">
        <v>2</v>
      </c>
      <c r="F30" s="130">
        <v>315.87</v>
      </c>
      <c r="G30" s="131">
        <f>E30*F30</f>
        <v>631.74</v>
      </c>
      <c r="H30" s="121">
        <v>120</v>
      </c>
      <c r="I30" s="118">
        <f>ROUND((G30/H30)/4,2)</f>
        <v>1.32</v>
      </c>
      <c r="J30" s="4"/>
      <c r="K30" s="4"/>
      <c r="L30" s="4"/>
      <c r="M30" s="4"/>
      <c r="N30" s="4"/>
      <c r="O30" s="4"/>
      <c r="P30" s="4"/>
      <c r="Q30" s="4"/>
    </row>
    <row r="31" spans="1:17" ht="60.6">
      <c r="A31" s="113">
        <v>20</v>
      </c>
      <c r="B31" s="120" t="s">
        <v>246</v>
      </c>
      <c r="C31" s="115" t="s">
        <v>215</v>
      </c>
      <c r="D31" s="115" t="s">
        <v>216</v>
      </c>
      <c r="E31" s="115">
        <v>4</v>
      </c>
      <c r="F31" s="130">
        <v>101.95</v>
      </c>
      <c r="G31" s="131">
        <f>E31*F31</f>
        <v>407.8</v>
      </c>
      <c r="H31" s="121">
        <v>120</v>
      </c>
      <c r="I31" s="118">
        <f>ROUND((G31/H31)/4,2)</f>
        <v>0.85</v>
      </c>
      <c r="J31" s="4"/>
      <c r="K31" s="4"/>
      <c r="L31" s="4"/>
      <c r="M31" s="4"/>
      <c r="N31" s="4"/>
      <c r="O31" s="4"/>
      <c r="P31" s="4"/>
      <c r="Q31" s="4"/>
    </row>
    <row r="32" spans="1:17" ht="94.8">
      <c r="A32" s="113">
        <v>21</v>
      </c>
      <c r="B32" s="120" t="s">
        <v>247</v>
      </c>
      <c r="C32" s="115" t="s">
        <v>215</v>
      </c>
      <c r="D32" s="115" t="s">
        <v>216</v>
      </c>
      <c r="E32" s="115">
        <v>2</v>
      </c>
      <c r="F32" s="130">
        <v>130.53</v>
      </c>
      <c r="G32" s="131">
        <f>E32*F32</f>
        <v>261.06</v>
      </c>
      <c r="H32" s="121">
        <v>120</v>
      </c>
      <c r="I32" s="118">
        <f>ROUND((G32/H32)/4,2)</f>
        <v>0.54</v>
      </c>
      <c r="J32" s="4"/>
      <c r="K32" s="4"/>
      <c r="L32" s="4"/>
      <c r="M32" s="4"/>
      <c r="N32" s="4"/>
      <c r="O32" s="4"/>
      <c r="P32" s="4"/>
      <c r="Q32" s="4"/>
    </row>
    <row r="33" spans="1:17">
      <c r="A33" s="309" t="s">
        <v>248</v>
      </c>
      <c r="B33" s="309"/>
      <c r="C33" s="309"/>
      <c r="D33" s="309"/>
      <c r="E33" s="309"/>
      <c r="F33" s="309"/>
      <c r="G33" s="309"/>
      <c r="H33" s="309"/>
      <c r="I33" s="132">
        <f>SUM(I14:I22)+SUM(I30:I32)</f>
        <v>17.21</v>
      </c>
      <c r="J33" s="4"/>
      <c r="K33" s="4"/>
      <c r="L33" s="4"/>
      <c r="M33" s="4"/>
      <c r="N33" s="4"/>
      <c r="O33" s="4"/>
      <c r="P33" s="4"/>
      <c r="Q33" s="4"/>
    </row>
    <row r="34" spans="1:17">
      <c r="A34" s="310" t="s">
        <v>249</v>
      </c>
      <c r="B34" s="310"/>
      <c r="C34" s="310"/>
      <c r="D34" s="310"/>
      <c r="E34" s="310"/>
      <c r="F34" s="310"/>
      <c r="G34" s="310"/>
      <c r="H34" s="310"/>
      <c r="I34" s="132">
        <f>I33*2</f>
        <v>34.42</v>
      </c>
      <c r="J34" s="4"/>
      <c r="K34" s="4"/>
      <c r="L34" s="4"/>
      <c r="M34" s="4"/>
      <c r="N34" s="4"/>
      <c r="O34" s="4"/>
      <c r="P34" s="4"/>
      <c r="Q34" s="4"/>
    </row>
    <row r="38" spans="1:17" ht="13.8" customHeight="1">
      <c r="A38" s="311" t="s">
        <v>250</v>
      </c>
      <c r="B38" s="311"/>
      <c r="C38" s="311"/>
      <c r="D38" s="311"/>
      <c r="E38" s="311"/>
      <c r="F38" s="311"/>
      <c r="G38" s="311"/>
      <c r="H38" s="311"/>
      <c r="I38" s="311"/>
    </row>
    <row r="39" spans="1:17">
      <c r="A39" s="311"/>
      <c r="B39" s="311"/>
      <c r="C39" s="311"/>
      <c r="D39" s="311"/>
      <c r="E39" s="311"/>
      <c r="F39" s="311"/>
      <c r="G39" s="311"/>
      <c r="H39" s="311"/>
      <c r="I39" s="311"/>
    </row>
    <row r="40" spans="1:17">
      <c r="A40" s="311"/>
      <c r="B40" s="311"/>
      <c r="C40" s="311"/>
      <c r="D40" s="311"/>
      <c r="E40" s="311"/>
      <c r="F40" s="311"/>
      <c r="G40" s="311"/>
      <c r="H40" s="311"/>
      <c r="I40" s="311"/>
    </row>
    <row r="41" spans="1:17">
      <c r="A41" s="311"/>
      <c r="B41" s="311"/>
      <c r="C41" s="311"/>
      <c r="D41" s="311"/>
      <c r="E41" s="311"/>
      <c r="F41" s="311"/>
      <c r="G41" s="311"/>
      <c r="H41" s="311"/>
      <c r="I41" s="311"/>
    </row>
    <row r="42" spans="1:17">
      <c r="A42" s="311"/>
      <c r="B42" s="311"/>
      <c r="C42" s="311"/>
      <c r="D42" s="311"/>
      <c r="E42" s="311"/>
      <c r="F42" s="311"/>
      <c r="G42" s="311"/>
      <c r="H42" s="311"/>
      <c r="I42" s="311"/>
    </row>
    <row r="43" spans="1:17">
      <c r="A43" s="311"/>
      <c r="B43" s="311"/>
      <c r="C43" s="311"/>
      <c r="D43" s="311"/>
      <c r="E43" s="311"/>
      <c r="F43" s="311"/>
      <c r="G43" s="311"/>
      <c r="H43" s="311"/>
      <c r="I43" s="311"/>
    </row>
    <row r="44" spans="1:17">
      <c r="A44" s="311"/>
      <c r="B44" s="311"/>
      <c r="C44" s="311"/>
      <c r="D44" s="311"/>
      <c r="E44" s="311"/>
      <c r="F44" s="311"/>
      <c r="G44" s="311"/>
      <c r="H44" s="311"/>
      <c r="I44" s="311"/>
    </row>
    <row r="45" spans="1:17">
      <c r="A45" s="311"/>
      <c r="B45" s="311"/>
      <c r="C45" s="311"/>
      <c r="D45" s="311"/>
      <c r="E45" s="311"/>
      <c r="F45" s="311"/>
      <c r="G45" s="311"/>
      <c r="H45" s="311"/>
      <c r="I45" s="311"/>
    </row>
    <row r="46" spans="1:17">
      <c r="A46" s="311"/>
      <c r="B46" s="311"/>
      <c r="C46" s="311"/>
      <c r="D46" s="311"/>
      <c r="E46" s="311"/>
      <c r="F46" s="311"/>
      <c r="G46" s="311"/>
      <c r="H46" s="311"/>
      <c r="I46" s="311"/>
    </row>
    <row r="47" spans="1:17">
      <c r="A47" s="311"/>
      <c r="B47" s="311"/>
      <c r="C47" s="311"/>
      <c r="D47" s="311"/>
      <c r="E47" s="311"/>
      <c r="F47" s="311"/>
      <c r="G47" s="311"/>
      <c r="H47" s="311"/>
      <c r="I47" s="311"/>
    </row>
    <row r="48" spans="1:17">
      <c r="A48" s="311"/>
      <c r="B48" s="311"/>
      <c r="C48" s="311"/>
      <c r="D48" s="311"/>
      <c r="E48" s="311"/>
      <c r="F48" s="311"/>
      <c r="G48" s="311"/>
      <c r="H48" s="311"/>
      <c r="I48" s="311"/>
    </row>
  </sheetData>
  <mergeCells count="21">
    <mergeCell ref="A29:D29"/>
    <mergeCell ref="A33:H33"/>
    <mergeCell ref="A34:H34"/>
    <mergeCell ref="A38:I48"/>
    <mergeCell ref="A11:I11"/>
    <mergeCell ref="A13:D13"/>
    <mergeCell ref="A23:H23"/>
    <mergeCell ref="A24:H24"/>
    <mergeCell ref="A27:I27"/>
    <mergeCell ref="A6:B6"/>
    <mergeCell ref="D6:E6"/>
    <mergeCell ref="A7:B7"/>
    <mergeCell ref="D7:E7"/>
    <mergeCell ref="A8:B8"/>
    <mergeCell ref="D8:E8"/>
    <mergeCell ref="A1:I1"/>
    <mergeCell ref="A2:I2"/>
    <mergeCell ref="A4:B4"/>
    <mergeCell ref="D4:E4"/>
    <mergeCell ref="A5:B5"/>
    <mergeCell ref="D5:E5"/>
  </mergeCells>
  <pageMargins left="0.78749999999999998" right="0.78749999999999998" top="1.05277777777778" bottom="1.05277777777778" header="0.78749999999999998" footer="0.78749999999999998"/>
  <pageSetup paperSize="9" orientation="landscape" horizontalDpi="300" verticalDpi="300" r:id="rId1"/>
  <headerFooter>
    <oddHeader>&amp;C&amp;"Times New Roman,Normal"&amp;12&amp;Kffffff&amp;A</oddHeader>
    <oddFooter>&amp;C&amp;"Times New Roman,Normal"&amp;12&amp;KffffffPágina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K25"/>
  <sheetViews>
    <sheetView topLeftCell="A7" zoomScaleNormal="100" workbookViewId="0">
      <selection activeCell="O16" sqref="O16"/>
    </sheetView>
  </sheetViews>
  <sheetFormatPr defaultColWidth="7.8984375" defaultRowHeight="13.8"/>
  <cols>
    <col min="1" max="1" width="5.5" style="2" customWidth="1"/>
    <col min="2" max="2" width="31.19921875" style="2" customWidth="1"/>
    <col min="3" max="3" width="11.59765625" style="2" customWidth="1"/>
    <col min="4" max="4" width="11.3984375" style="2" customWidth="1"/>
    <col min="5" max="5" width="8.796875" style="2" customWidth="1"/>
    <col min="6" max="6" width="8.59765625" style="2" customWidth="1"/>
    <col min="7" max="7" width="9.5" style="2" customWidth="1"/>
    <col min="8" max="8" width="8.5" style="2" customWidth="1"/>
    <col min="9" max="9" width="10.296875" style="2" customWidth="1"/>
    <col min="10" max="1025" width="7.3984375" style="2" customWidth="1"/>
  </cols>
  <sheetData>
    <row r="1" spans="1:17">
      <c r="A1" s="301" t="s">
        <v>190</v>
      </c>
      <c r="B1" s="301"/>
      <c r="C1" s="301"/>
      <c r="D1" s="301"/>
      <c r="E1" s="301"/>
      <c r="F1" s="301"/>
      <c r="G1" s="301"/>
      <c r="H1" s="301"/>
      <c r="I1" s="301"/>
      <c r="J1" s="60"/>
      <c r="K1" s="4"/>
      <c r="L1" s="4"/>
      <c r="M1" s="4"/>
      <c r="N1" s="4"/>
      <c r="O1" s="4"/>
      <c r="P1" s="4"/>
      <c r="Q1" s="4"/>
    </row>
    <row r="2" spans="1:17">
      <c r="A2" s="302" t="s">
        <v>251</v>
      </c>
      <c r="B2" s="302"/>
      <c r="C2" s="302"/>
      <c r="D2" s="302"/>
      <c r="E2" s="302"/>
      <c r="F2" s="302"/>
      <c r="G2" s="302"/>
      <c r="H2" s="302"/>
      <c r="I2" s="302"/>
      <c r="J2" s="60"/>
      <c r="K2" s="4"/>
      <c r="L2" s="4"/>
      <c r="M2" s="4"/>
      <c r="N2" s="4"/>
      <c r="O2" s="4"/>
      <c r="P2" s="4"/>
      <c r="Q2" s="4"/>
    </row>
    <row r="3" spans="1:17">
      <c r="A3" s="4"/>
      <c r="B3" s="4"/>
      <c r="C3" s="4"/>
      <c r="D3" s="4"/>
      <c r="E3" s="4"/>
      <c r="F3" s="4"/>
      <c r="G3" s="4"/>
      <c r="H3" s="4"/>
      <c r="I3" s="4"/>
      <c r="J3" s="4"/>
      <c r="K3" s="4"/>
      <c r="L3" s="4"/>
      <c r="M3" s="4"/>
      <c r="N3" s="4"/>
      <c r="O3" s="4"/>
      <c r="P3" s="4"/>
      <c r="Q3" s="4"/>
    </row>
    <row r="4" spans="1:17">
      <c r="A4" s="303" t="s">
        <v>192</v>
      </c>
      <c r="B4" s="303"/>
      <c r="C4" s="107" t="s">
        <v>193</v>
      </c>
      <c r="D4" s="303" t="s">
        <v>194</v>
      </c>
      <c r="E4" s="303"/>
      <c r="F4" s="4"/>
      <c r="G4" s="4"/>
      <c r="H4" s="4"/>
      <c r="I4" s="4"/>
      <c r="J4" s="4"/>
      <c r="K4" s="4"/>
      <c r="L4" s="4"/>
      <c r="M4" s="4"/>
      <c r="N4" s="4"/>
      <c r="O4" s="4"/>
      <c r="P4" s="4"/>
      <c r="Q4" s="4"/>
    </row>
    <row r="5" spans="1:17">
      <c r="A5" s="304" t="s">
        <v>195</v>
      </c>
      <c r="B5" s="304"/>
      <c r="C5" s="108">
        <v>1</v>
      </c>
      <c r="D5" s="304">
        <v>2</v>
      </c>
      <c r="E5" s="304"/>
      <c r="F5" s="4"/>
      <c r="G5" s="4"/>
      <c r="H5" s="4"/>
      <c r="I5" s="4"/>
      <c r="J5" s="4"/>
      <c r="K5" s="4"/>
      <c r="L5" s="4"/>
      <c r="M5" s="4"/>
      <c r="N5" s="4"/>
      <c r="O5" s="4"/>
      <c r="P5" s="4"/>
      <c r="Q5" s="4"/>
    </row>
    <row r="6" spans="1:17">
      <c r="A6" s="304" t="s">
        <v>196</v>
      </c>
      <c r="B6" s="304"/>
      <c r="C6" s="108">
        <v>1</v>
      </c>
      <c r="D6" s="304">
        <v>2</v>
      </c>
      <c r="E6" s="304"/>
      <c r="F6" s="4"/>
      <c r="G6" s="4"/>
      <c r="H6" s="4"/>
      <c r="I6" s="4"/>
      <c r="J6" s="4"/>
      <c r="K6" s="4"/>
      <c r="L6" s="4"/>
      <c r="M6" s="4"/>
      <c r="N6" s="4"/>
      <c r="O6" s="4"/>
      <c r="P6" s="4"/>
      <c r="Q6" s="4"/>
    </row>
    <row r="7" spans="1:17">
      <c r="A7" s="304" t="s">
        <v>197</v>
      </c>
      <c r="B7" s="304"/>
      <c r="C7" s="108">
        <v>2</v>
      </c>
      <c r="D7" s="304">
        <v>4</v>
      </c>
      <c r="E7" s="304"/>
      <c r="F7" s="4"/>
      <c r="G7" s="4"/>
      <c r="H7" s="4"/>
      <c r="I7" s="4"/>
      <c r="J7" s="4"/>
      <c r="K7" s="4"/>
      <c r="L7" s="4"/>
      <c r="M7" s="4"/>
      <c r="N7" s="4"/>
      <c r="O7" s="4"/>
      <c r="P7" s="4"/>
      <c r="Q7" s="4"/>
    </row>
    <row r="8" spans="1:17">
      <c r="A8" s="303" t="s">
        <v>198</v>
      </c>
      <c r="B8" s="303"/>
      <c r="C8" s="107">
        <f>SUM(C5:C7)</f>
        <v>4</v>
      </c>
      <c r="D8" s="303">
        <f>SUM(D5:D7)</f>
        <v>8</v>
      </c>
      <c r="E8" s="303"/>
      <c r="F8" s="4"/>
      <c r="G8" s="4"/>
      <c r="H8" s="4"/>
      <c r="I8" s="4"/>
      <c r="J8" s="4"/>
      <c r="K8" s="4"/>
      <c r="L8" s="4"/>
      <c r="M8" s="4"/>
      <c r="N8" s="4"/>
      <c r="O8" s="4"/>
      <c r="P8" s="4"/>
      <c r="Q8" s="4"/>
    </row>
    <row r="9" spans="1:17">
      <c r="A9" s="4"/>
      <c r="B9" s="4"/>
      <c r="C9" s="4"/>
      <c r="D9" s="4"/>
      <c r="E9" s="4"/>
      <c r="F9" s="4"/>
      <c r="G9" s="4"/>
      <c r="H9" s="4"/>
      <c r="I9" s="4"/>
      <c r="J9" s="4"/>
      <c r="K9" s="4"/>
      <c r="L9" s="4"/>
      <c r="M9" s="4"/>
      <c r="N9" s="4"/>
      <c r="O9" s="4"/>
      <c r="P9" s="4"/>
      <c r="Q9" s="4"/>
    </row>
    <row r="10" spans="1:17">
      <c r="A10" s="4"/>
      <c r="B10" s="4"/>
      <c r="C10" s="4"/>
      <c r="D10" s="4"/>
      <c r="E10" s="4"/>
      <c r="F10" s="4"/>
      <c r="G10" s="4"/>
      <c r="H10" s="4"/>
      <c r="I10" s="4"/>
      <c r="J10" s="4"/>
      <c r="K10" s="4"/>
      <c r="L10" s="4"/>
      <c r="M10" s="4"/>
      <c r="N10" s="4"/>
      <c r="O10" s="4"/>
      <c r="P10" s="4"/>
      <c r="Q10" s="4"/>
    </row>
    <row r="11" spans="1:17">
      <c r="A11" s="305" t="s">
        <v>252</v>
      </c>
      <c r="B11" s="305"/>
      <c r="C11" s="305"/>
      <c r="D11" s="305"/>
      <c r="E11" s="305"/>
      <c r="F11" s="305"/>
      <c r="G11" s="305"/>
      <c r="H11" s="305"/>
      <c r="I11" s="305"/>
      <c r="J11" s="4"/>
      <c r="K11" s="4"/>
      <c r="L11" s="4"/>
      <c r="M11" s="4"/>
      <c r="N11" s="4"/>
      <c r="O11" s="4"/>
      <c r="P11" s="4"/>
      <c r="Q11" s="4"/>
    </row>
    <row r="12" spans="1:17" ht="36">
      <c r="A12" s="110" t="s">
        <v>200</v>
      </c>
      <c r="B12" s="110" t="s">
        <v>201</v>
      </c>
      <c r="C12" s="111" t="s">
        <v>202</v>
      </c>
      <c r="D12" s="111" t="s">
        <v>203</v>
      </c>
      <c r="E12" s="111" t="s">
        <v>205</v>
      </c>
      <c r="F12" s="111" t="s">
        <v>206</v>
      </c>
      <c r="G12" s="111" t="s">
        <v>207</v>
      </c>
      <c r="H12" s="111" t="s">
        <v>229</v>
      </c>
      <c r="I12" s="111" t="s">
        <v>208</v>
      </c>
      <c r="J12" s="4"/>
      <c r="K12" s="4"/>
      <c r="L12" s="4"/>
      <c r="M12" s="4"/>
      <c r="N12" s="4"/>
      <c r="O12" s="4"/>
      <c r="P12" s="4"/>
      <c r="Q12" s="4"/>
    </row>
    <row r="13" spans="1:17">
      <c r="A13" s="308" t="s">
        <v>209</v>
      </c>
      <c r="B13" s="308"/>
      <c r="C13" s="308"/>
      <c r="D13" s="308"/>
      <c r="E13" s="112" t="s">
        <v>210</v>
      </c>
      <c r="F13" s="112" t="s">
        <v>211</v>
      </c>
      <c r="G13" s="112" t="s">
        <v>212</v>
      </c>
      <c r="H13" s="112" t="s">
        <v>14</v>
      </c>
      <c r="I13" s="112" t="s">
        <v>230</v>
      </c>
      <c r="J13" s="4"/>
      <c r="K13" s="4"/>
      <c r="L13" s="4"/>
      <c r="M13" s="4"/>
      <c r="N13" s="4"/>
      <c r="O13" s="4"/>
      <c r="P13" s="4"/>
      <c r="Q13" s="4"/>
    </row>
    <row r="14" spans="1:17">
      <c r="A14" s="113">
        <v>22</v>
      </c>
      <c r="B14" s="134" t="s">
        <v>253</v>
      </c>
      <c r="C14" s="113" t="s">
        <v>218</v>
      </c>
      <c r="D14" s="115" t="s">
        <v>232</v>
      </c>
      <c r="E14" s="115">
        <v>24</v>
      </c>
      <c r="F14" s="116">
        <v>1.22</v>
      </c>
      <c r="G14" s="117">
        <f>E14*F14</f>
        <v>29.28</v>
      </c>
      <c r="H14" s="121">
        <v>12</v>
      </c>
      <c r="I14" s="118">
        <f>ROUND((G14/H14)/8,2)</f>
        <v>0.31</v>
      </c>
      <c r="J14" s="4"/>
      <c r="K14" s="4"/>
      <c r="L14" s="4"/>
      <c r="M14" s="4"/>
      <c r="N14" s="4"/>
      <c r="O14" s="4"/>
      <c r="P14" s="4"/>
      <c r="Q14" s="4"/>
    </row>
    <row r="15" spans="1:17" ht="46.2">
      <c r="A15" s="113">
        <v>23</v>
      </c>
      <c r="B15" s="134" t="s">
        <v>254</v>
      </c>
      <c r="C15" s="113" t="s">
        <v>218</v>
      </c>
      <c r="D15" s="115" t="s">
        <v>232</v>
      </c>
      <c r="E15" s="115">
        <v>2</v>
      </c>
      <c r="F15" s="116">
        <v>18.899999999999999</v>
      </c>
      <c r="G15" s="117">
        <f>E15*F15</f>
        <v>37.799999999999997</v>
      </c>
      <c r="H15" s="121">
        <v>12</v>
      </c>
      <c r="I15" s="118">
        <f>ROUND((G15/H15)/8,2)</f>
        <v>0.39</v>
      </c>
      <c r="J15" s="4"/>
      <c r="K15" s="4"/>
      <c r="L15" s="4"/>
      <c r="M15" s="4"/>
      <c r="N15" s="4"/>
      <c r="O15" s="4"/>
      <c r="P15" s="4"/>
      <c r="Q15" s="4"/>
    </row>
    <row r="16" spans="1:17" ht="46.2">
      <c r="A16" s="113">
        <v>24</v>
      </c>
      <c r="B16" s="134" t="s">
        <v>255</v>
      </c>
      <c r="C16" s="113" t="s">
        <v>218</v>
      </c>
      <c r="D16" s="115" t="s">
        <v>232</v>
      </c>
      <c r="E16" s="115">
        <v>24</v>
      </c>
      <c r="F16" s="116">
        <v>7.52</v>
      </c>
      <c r="G16" s="117">
        <f>E16*F16</f>
        <v>180.48</v>
      </c>
      <c r="H16" s="121">
        <v>12</v>
      </c>
      <c r="I16" s="118">
        <f>ROUND((G16/H16)/8,2)</f>
        <v>1.88</v>
      </c>
      <c r="J16" s="4"/>
      <c r="K16" s="4"/>
      <c r="L16" s="4"/>
      <c r="M16" s="4"/>
      <c r="N16" s="4"/>
      <c r="O16" s="4"/>
      <c r="P16" s="4"/>
      <c r="Q16" s="4"/>
    </row>
    <row r="17" spans="1:17">
      <c r="A17" s="306" t="s">
        <v>241</v>
      </c>
      <c r="B17" s="306"/>
      <c r="C17" s="306"/>
      <c r="D17" s="306"/>
      <c r="E17" s="306"/>
      <c r="F17" s="306"/>
      <c r="G17" s="306"/>
      <c r="H17" s="306"/>
      <c r="I17" s="132">
        <f>SUM(I14:I16)</f>
        <v>2.58</v>
      </c>
      <c r="J17" s="4"/>
      <c r="K17" s="4"/>
      <c r="L17" s="4"/>
      <c r="M17" s="4"/>
      <c r="N17" s="4"/>
      <c r="O17" s="4"/>
      <c r="P17" s="4"/>
      <c r="Q17" s="4"/>
    </row>
    <row r="18" spans="1:17">
      <c r="A18" s="307" t="s">
        <v>256</v>
      </c>
      <c r="B18" s="307"/>
      <c r="C18" s="307"/>
      <c r="D18" s="307"/>
      <c r="E18" s="307"/>
      <c r="F18" s="307"/>
      <c r="G18" s="307"/>
      <c r="H18" s="307"/>
      <c r="I18" s="132">
        <f>I17*2</f>
        <v>5.16</v>
      </c>
      <c r="J18" s="4"/>
      <c r="K18" s="4"/>
      <c r="L18" s="4"/>
      <c r="M18" s="4"/>
      <c r="N18" s="4"/>
      <c r="O18" s="4"/>
      <c r="P18" s="4"/>
      <c r="Q18" s="4"/>
    </row>
    <row r="19" spans="1:17">
      <c r="A19" s="305" t="s">
        <v>257</v>
      </c>
      <c r="B19" s="305"/>
      <c r="C19" s="305"/>
      <c r="D19" s="305"/>
      <c r="E19" s="305"/>
      <c r="F19" s="305"/>
      <c r="G19" s="305"/>
      <c r="H19" s="305"/>
      <c r="I19" s="305"/>
      <c r="J19" s="4"/>
      <c r="K19" s="4"/>
      <c r="L19" s="4"/>
      <c r="M19" s="4"/>
      <c r="N19" s="4"/>
      <c r="O19" s="4"/>
      <c r="P19" s="4"/>
      <c r="Q19" s="4"/>
    </row>
    <row r="20" spans="1:17" ht="36">
      <c r="A20" s="110" t="s">
        <v>200</v>
      </c>
      <c r="B20" s="110" t="s">
        <v>201</v>
      </c>
      <c r="C20" s="111" t="s">
        <v>202</v>
      </c>
      <c r="D20" s="111" t="s">
        <v>203</v>
      </c>
      <c r="E20" s="111" t="s">
        <v>205</v>
      </c>
      <c r="F20" s="111" t="s">
        <v>206</v>
      </c>
      <c r="G20" s="111" t="s">
        <v>207</v>
      </c>
      <c r="H20" s="111" t="s">
        <v>229</v>
      </c>
      <c r="I20" s="111" t="s">
        <v>208</v>
      </c>
      <c r="J20" s="4"/>
      <c r="K20" s="4"/>
      <c r="L20" s="4"/>
      <c r="M20" s="4"/>
      <c r="N20" s="4"/>
      <c r="O20" s="4"/>
      <c r="P20" s="4"/>
      <c r="Q20" s="4"/>
    </row>
    <row r="21" spans="1:17">
      <c r="A21" s="308" t="s">
        <v>209</v>
      </c>
      <c r="B21" s="308"/>
      <c r="C21" s="308"/>
      <c r="D21" s="308"/>
      <c r="E21" s="112" t="s">
        <v>210</v>
      </c>
      <c r="F21" s="112" t="s">
        <v>211</v>
      </c>
      <c r="G21" s="112" t="s">
        <v>212</v>
      </c>
      <c r="H21" s="112" t="s">
        <v>14</v>
      </c>
      <c r="I21" s="112" t="s">
        <v>244</v>
      </c>
      <c r="J21" s="4"/>
      <c r="K21" s="4"/>
      <c r="L21" s="4"/>
      <c r="M21" s="4"/>
      <c r="N21" s="4"/>
      <c r="O21" s="4"/>
      <c r="P21" s="4"/>
      <c r="Q21" s="4"/>
    </row>
    <row r="22" spans="1:17" ht="46.2">
      <c r="A22" s="113">
        <v>25</v>
      </c>
      <c r="B22" s="134" t="s">
        <v>258</v>
      </c>
      <c r="C22" s="113" t="s">
        <v>259</v>
      </c>
      <c r="D22" s="115" t="s">
        <v>232</v>
      </c>
      <c r="E22" s="135" t="s">
        <v>260</v>
      </c>
      <c r="F22" s="116">
        <v>6.89</v>
      </c>
      <c r="G22" s="117">
        <f>F22*360</f>
        <v>2480.4</v>
      </c>
      <c r="H22" s="121">
        <v>12</v>
      </c>
      <c r="I22" s="118">
        <f>ROUND((G22/H22)/4,2)</f>
        <v>51.68</v>
      </c>
      <c r="J22" s="4"/>
      <c r="K22" s="4"/>
      <c r="L22" s="4"/>
      <c r="M22" s="4"/>
      <c r="N22" s="4"/>
      <c r="O22" s="4"/>
      <c r="P22" s="4"/>
      <c r="Q22" s="4"/>
    </row>
    <row r="23" spans="1:17" ht="15.6">
      <c r="A23" s="312" t="s">
        <v>261</v>
      </c>
      <c r="B23" s="312"/>
      <c r="C23" s="312"/>
      <c r="D23" s="312"/>
      <c r="E23" s="312"/>
      <c r="F23" s="312"/>
      <c r="G23" s="312"/>
      <c r="H23" s="312"/>
      <c r="I23" s="132">
        <f>I17+I22</f>
        <v>54.26</v>
      </c>
      <c r="J23" s="4"/>
      <c r="K23" s="4"/>
      <c r="L23" s="4"/>
      <c r="M23" s="4"/>
      <c r="N23" s="4"/>
      <c r="O23" s="4"/>
      <c r="P23" s="4"/>
      <c r="Q23" s="4"/>
    </row>
    <row r="24" spans="1:17" ht="15.6">
      <c r="A24" s="312" t="s">
        <v>262</v>
      </c>
      <c r="B24" s="312"/>
      <c r="C24" s="312"/>
      <c r="D24" s="312"/>
      <c r="E24" s="312"/>
      <c r="F24" s="312"/>
      <c r="G24" s="312"/>
      <c r="H24" s="312"/>
      <c r="I24" s="132">
        <f>I23*2</f>
        <v>108.52</v>
      </c>
      <c r="J24" s="4"/>
      <c r="K24" s="4"/>
      <c r="L24" s="4"/>
      <c r="M24" s="4"/>
      <c r="N24" s="4"/>
      <c r="O24" s="4"/>
      <c r="P24" s="4"/>
      <c r="Q24" s="4"/>
    </row>
    <row r="25" spans="1:17">
      <c r="A25" s="4"/>
      <c r="B25" s="4"/>
      <c r="C25" s="4"/>
      <c r="D25" s="4"/>
      <c r="E25" s="4"/>
      <c r="F25" s="4"/>
      <c r="G25" s="4"/>
      <c r="H25" s="4"/>
      <c r="I25" s="4"/>
      <c r="J25" s="4"/>
      <c r="K25" s="4"/>
      <c r="L25" s="4"/>
      <c r="M25" s="4"/>
      <c r="N25" s="4"/>
      <c r="O25" s="4"/>
      <c r="P25" s="4"/>
      <c r="Q25" s="4"/>
    </row>
  </sheetData>
  <mergeCells count="20">
    <mergeCell ref="A21:D21"/>
    <mergeCell ref="A23:H23"/>
    <mergeCell ref="A24:H24"/>
    <mergeCell ref="A11:I11"/>
    <mergeCell ref="A13:D13"/>
    <mergeCell ref="A17:H17"/>
    <mergeCell ref="A18:H18"/>
    <mergeCell ref="A19:I19"/>
    <mergeCell ref="A6:B6"/>
    <mergeCell ref="D6:E6"/>
    <mergeCell ref="A7:B7"/>
    <mergeCell ref="D7:E7"/>
    <mergeCell ref="A8:B8"/>
    <mergeCell ref="D8:E8"/>
    <mergeCell ref="A1:I1"/>
    <mergeCell ref="A2:I2"/>
    <mergeCell ref="A4:B4"/>
    <mergeCell ref="D4:E4"/>
    <mergeCell ref="A5:B5"/>
    <mergeCell ref="D5:E5"/>
  </mergeCells>
  <pageMargins left="0.78749999999999998" right="0.78749999999999998" top="1.05277777777778" bottom="1.05277777777778" header="0.78749999999999998" footer="0.78749999999999998"/>
  <pageSetup paperSize="9" orientation="landscape" horizontalDpi="300" verticalDpi="300" r:id="rId1"/>
  <headerFooter>
    <oddHeader>&amp;C&amp;"Times New Roman,Normal"&amp;12&amp;Kffffff&amp;A</oddHeader>
    <oddFooter>&amp;C&amp;"Times New Roman,Normal"&amp;12&amp;KffffffPágina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K48"/>
  <sheetViews>
    <sheetView zoomScaleNormal="100" workbookViewId="0">
      <selection activeCell="M20" sqref="M20"/>
    </sheetView>
  </sheetViews>
  <sheetFormatPr defaultColWidth="7.8984375" defaultRowHeight="13.8"/>
  <cols>
    <col min="1" max="1" width="5.5" style="2" customWidth="1"/>
    <col min="2" max="2" width="31.19921875" style="2" customWidth="1"/>
    <col min="3" max="3" width="11.59765625" style="2" customWidth="1"/>
    <col min="4" max="4" width="11.3984375" style="2" customWidth="1"/>
    <col min="5" max="5" width="8.796875" style="2" customWidth="1"/>
    <col min="6" max="6" width="10.296875" style="2" customWidth="1"/>
    <col min="7" max="7" width="10.5" style="2" customWidth="1"/>
    <col min="8" max="8" width="8.5" style="2" customWidth="1"/>
    <col min="9" max="9" width="10.296875" style="2" customWidth="1"/>
    <col min="10" max="1025" width="7.3984375" style="2" customWidth="1"/>
  </cols>
  <sheetData>
    <row r="1" spans="1:17">
      <c r="A1" s="301" t="s">
        <v>190</v>
      </c>
      <c r="B1" s="301"/>
      <c r="C1" s="301"/>
      <c r="D1" s="301"/>
      <c r="E1" s="301"/>
      <c r="F1" s="301"/>
      <c r="G1" s="301"/>
      <c r="H1" s="301"/>
      <c r="I1" s="301"/>
      <c r="J1" s="60"/>
      <c r="K1" s="4"/>
      <c r="L1" s="4"/>
      <c r="M1" s="4"/>
      <c r="N1" s="4"/>
      <c r="O1" s="4"/>
      <c r="P1" s="4"/>
      <c r="Q1" s="4"/>
    </row>
    <row r="2" spans="1:17">
      <c r="A2" s="302" t="s">
        <v>251</v>
      </c>
      <c r="B2" s="302"/>
      <c r="C2" s="302"/>
      <c r="D2" s="302"/>
      <c r="E2" s="302"/>
      <c r="F2" s="302"/>
      <c r="G2" s="302"/>
      <c r="H2" s="302"/>
      <c r="I2" s="302"/>
      <c r="J2" s="60"/>
      <c r="K2" s="4"/>
      <c r="L2" s="4"/>
      <c r="M2" s="4"/>
      <c r="N2" s="4"/>
      <c r="O2" s="4"/>
      <c r="P2" s="4"/>
      <c r="Q2" s="4"/>
    </row>
    <row r="3" spans="1:17">
      <c r="A3" s="4"/>
      <c r="B3" s="4"/>
      <c r="C3" s="4"/>
      <c r="D3" s="4"/>
      <c r="E3" s="4"/>
      <c r="F3" s="4"/>
      <c r="G3" s="4"/>
      <c r="H3" s="4"/>
      <c r="I3" s="4"/>
      <c r="J3" s="4"/>
      <c r="K3" s="4"/>
      <c r="L3" s="4"/>
      <c r="M3" s="4"/>
      <c r="N3" s="4"/>
      <c r="O3" s="4"/>
      <c r="P3" s="4"/>
      <c r="Q3" s="4"/>
    </row>
    <row r="4" spans="1:17">
      <c r="A4" s="303" t="s">
        <v>192</v>
      </c>
      <c r="B4" s="303"/>
      <c r="C4" s="107" t="s">
        <v>193</v>
      </c>
      <c r="D4" s="303" t="s">
        <v>194</v>
      </c>
      <c r="E4" s="303"/>
      <c r="F4" s="4"/>
      <c r="G4" s="4"/>
      <c r="H4" s="4"/>
      <c r="I4" s="4"/>
      <c r="J4" s="4"/>
      <c r="K4" s="4"/>
      <c r="L4" s="4"/>
      <c r="M4" s="4"/>
      <c r="N4" s="4"/>
      <c r="O4" s="4"/>
      <c r="P4" s="4"/>
      <c r="Q4" s="4"/>
    </row>
    <row r="5" spans="1:17">
      <c r="A5" s="304" t="s">
        <v>195</v>
      </c>
      <c r="B5" s="304"/>
      <c r="C5" s="108">
        <v>1</v>
      </c>
      <c r="D5" s="304">
        <v>2</v>
      </c>
      <c r="E5" s="304"/>
      <c r="F5" s="4"/>
      <c r="G5" s="4"/>
      <c r="H5" s="4"/>
      <c r="I5" s="4"/>
      <c r="J5" s="4"/>
      <c r="K5" s="4"/>
      <c r="L5" s="4"/>
      <c r="M5" s="4"/>
      <c r="N5" s="4"/>
      <c r="O5" s="4"/>
      <c r="P5" s="4"/>
      <c r="Q5" s="4"/>
    </row>
    <row r="6" spans="1:17">
      <c r="A6" s="304" t="s">
        <v>196</v>
      </c>
      <c r="B6" s="304"/>
      <c r="C6" s="108">
        <v>1</v>
      </c>
      <c r="D6" s="304">
        <v>2</v>
      </c>
      <c r="E6" s="304"/>
      <c r="F6" s="4"/>
      <c r="G6" s="4"/>
      <c r="H6" s="4"/>
      <c r="I6" s="4"/>
      <c r="J6" s="4"/>
      <c r="K6" s="4"/>
      <c r="L6" s="4"/>
      <c r="M6" s="4"/>
      <c r="N6" s="4"/>
      <c r="O6" s="4"/>
      <c r="P6" s="4"/>
      <c r="Q6" s="4"/>
    </row>
    <row r="7" spans="1:17">
      <c r="A7" s="304" t="s">
        <v>197</v>
      </c>
      <c r="B7" s="304"/>
      <c r="C7" s="108">
        <v>2</v>
      </c>
      <c r="D7" s="304">
        <v>4</v>
      </c>
      <c r="E7" s="304"/>
      <c r="F7" s="4"/>
      <c r="G7" s="4"/>
      <c r="H7" s="4"/>
      <c r="I7" s="4"/>
      <c r="J7" s="4"/>
      <c r="K7" s="4"/>
      <c r="L7" s="4"/>
      <c r="M7" s="4"/>
      <c r="N7" s="4"/>
      <c r="O7" s="4"/>
      <c r="P7" s="4"/>
      <c r="Q7" s="4"/>
    </row>
    <row r="8" spans="1:17">
      <c r="A8" s="303" t="s">
        <v>198</v>
      </c>
      <c r="B8" s="303"/>
      <c r="C8" s="107">
        <f>SUM(C5:C7)</f>
        <v>4</v>
      </c>
      <c r="D8" s="303">
        <f>SUM(D5:D7)</f>
        <v>8</v>
      </c>
      <c r="E8" s="303"/>
      <c r="F8" s="4"/>
      <c r="G8" s="4"/>
      <c r="H8" s="4"/>
      <c r="I8" s="4"/>
      <c r="J8" s="4"/>
      <c r="K8" s="4"/>
      <c r="L8" s="4"/>
      <c r="M8" s="4"/>
      <c r="N8" s="4"/>
      <c r="O8" s="4"/>
      <c r="P8" s="4"/>
      <c r="Q8" s="4"/>
    </row>
    <row r="9" spans="1:17">
      <c r="A9" s="4"/>
      <c r="B9" s="4"/>
      <c r="C9" s="4"/>
      <c r="D9" s="4"/>
      <c r="E9" s="4"/>
      <c r="F9" s="4"/>
      <c r="G9" s="4"/>
      <c r="H9" s="4"/>
      <c r="I9" s="4"/>
      <c r="J9" s="4"/>
      <c r="K9" s="4"/>
      <c r="L9" s="4"/>
      <c r="M9" s="4"/>
      <c r="N9" s="4"/>
      <c r="O9" s="4"/>
      <c r="P9" s="4"/>
      <c r="Q9" s="4"/>
    </row>
    <row r="10" spans="1:17">
      <c r="A10" s="4"/>
      <c r="B10" s="4"/>
      <c r="C10" s="4"/>
      <c r="D10" s="4"/>
      <c r="E10" s="4"/>
      <c r="F10" s="4"/>
      <c r="G10" s="4"/>
      <c r="H10" s="4"/>
      <c r="I10" s="4"/>
      <c r="J10" s="4"/>
      <c r="K10" s="4"/>
      <c r="L10" s="4"/>
      <c r="M10" s="4"/>
      <c r="N10" s="4"/>
      <c r="O10" s="4"/>
      <c r="P10" s="4"/>
      <c r="Q10" s="4"/>
    </row>
    <row r="11" spans="1:17" ht="15.6">
      <c r="A11" s="313" t="s">
        <v>263</v>
      </c>
      <c r="B11" s="313"/>
      <c r="C11" s="313"/>
      <c r="D11" s="313"/>
      <c r="E11" s="313"/>
      <c r="F11" s="313"/>
      <c r="G11" s="313"/>
      <c r="H11" s="313"/>
      <c r="I11" s="313"/>
      <c r="J11" s="4"/>
      <c r="K11" s="4"/>
      <c r="L11" s="4"/>
      <c r="M11" s="4"/>
      <c r="N11" s="4"/>
      <c r="O11" s="4"/>
      <c r="P11" s="4"/>
      <c r="Q11" s="4"/>
    </row>
    <row r="12" spans="1:17" ht="36">
      <c r="A12" s="110" t="s">
        <v>200</v>
      </c>
      <c r="B12" s="110" t="s">
        <v>201</v>
      </c>
      <c r="C12" s="111" t="s">
        <v>202</v>
      </c>
      <c r="D12" s="111" t="s">
        <v>203</v>
      </c>
      <c r="E12" s="111" t="s">
        <v>205</v>
      </c>
      <c r="F12" s="111" t="s">
        <v>206</v>
      </c>
      <c r="G12" s="111" t="s">
        <v>207</v>
      </c>
      <c r="H12" s="111" t="s">
        <v>229</v>
      </c>
      <c r="I12" s="111" t="s">
        <v>208</v>
      </c>
      <c r="J12" s="4"/>
      <c r="K12" s="4"/>
      <c r="L12" s="4"/>
      <c r="M12" s="4"/>
      <c r="N12" s="4"/>
      <c r="O12" s="4"/>
      <c r="P12" s="4"/>
      <c r="Q12" s="4"/>
    </row>
    <row r="13" spans="1:17">
      <c r="A13" s="308" t="s">
        <v>209</v>
      </c>
      <c r="B13" s="308"/>
      <c r="C13" s="308"/>
      <c r="D13" s="308"/>
      <c r="E13" s="112" t="s">
        <v>210</v>
      </c>
      <c r="F13" s="112" t="s">
        <v>211</v>
      </c>
      <c r="G13" s="112" t="s">
        <v>212</v>
      </c>
      <c r="H13" s="112" t="s">
        <v>14</v>
      </c>
      <c r="I13" s="112" t="s">
        <v>230</v>
      </c>
      <c r="J13" s="4"/>
      <c r="K13" s="4"/>
      <c r="L13" s="4"/>
      <c r="M13" s="4"/>
      <c r="N13" s="4"/>
      <c r="O13" s="4"/>
      <c r="P13" s="4"/>
      <c r="Q13" s="4"/>
    </row>
    <row r="14" spans="1:17" ht="23.4">
      <c r="A14" s="113">
        <v>26</v>
      </c>
      <c r="B14" s="134" t="s">
        <v>264</v>
      </c>
      <c r="C14" s="113" t="s">
        <v>218</v>
      </c>
      <c r="D14" s="115" t="s">
        <v>232</v>
      </c>
      <c r="E14" s="115">
        <v>2</v>
      </c>
      <c r="F14" s="116">
        <v>230.39</v>
      </c>
      <c r="G14" s="117">
        <f>E14*F14</f>
        <v>460.78</v>
      </c>
      <c r="H14" s="121">
        <v>120</v>
      </c>
      <c r="I14" s="118">
        <f>ROUND((G14/H14)/8,2)</f>
        <v>0.48</v>
      </c>
      <c r="J14" s="4"/>
      <c r="K14" s="4"/>
      <c r="L14" s="4"/>
      <c r="M14" s="4"/>
      <c r="N14" s="4"/>
      <c r="O14" s="4"/>
      <c r="P14" s="4"/>
      <c r="Q14" s="4"/>
    </row>
    <row r="15" spans="1:17">
      <c r="A15" s="306" t="s">
        <v>241</v>
      </c>
      <c r="B15" s="306"/>
      <c r="C15" s="306"/>
      <c r="D15" s="306"/>
      <c r="E15" s="306"/>
      <c r="F15" s="306"/>
      <c r="G15" s="306"/>
      <c r="H15" s="306"/>
      <c r="I15" s="132">
        <f>SUM(I14:I14)</f>
        <v>0.48</v>
      </c>
      <c r="J15" s="4"/>
      <c r="K15" s="4"/>
      <c r="L15" s="4"/>
      <c r="M15" s="4"/>
      <c r="N15" s="4"/>
      <c r="O15" s="4"/>
      <c r="P15" s="4"/>
      <c r="Q15" s="4"/>
    </row>
    <row r="16" spans="1:17">
      <c r="A16" s="307" t="s">
        <v>256</v>
      </c>
      <c r="B16" s="307"/>
      <c r="C16" s="307"/>
      <c r="D16" s="307"/>
      <c r="E16" s="307"/>
      <c r="F16" s="307"/>
      <c r="G16" s="307"/>
      <c r="H16" s="307"/>
      <c r="I16" s="132">
        <f>I15*2</f>
        <v>0.96</v>
      </c>
      <c r="J16" s="4"/>
      <c r="K16" s="4"/>
      <c r="L16" s="4"/>
      <c r="M16" s="4"/>
      <c r="N16" s="4"/>
      <c r="O16" s="4"/>
      <c r="P16" s="4"/>
      <c r="Q16" s="4"/>
    </row>
    <row r="17" spans="1:17">
      <c r="A17" s="305" t="s">
        <v>265</v>
      </c>
      <c r="B17" s="305"/>
      <c r="C17" s="305"/>
      <c r="D17" s="305"/>
      <c r="E17" s="305"/>
      <c r="F17" s="305"/>
      <c r="G17" s="305"/>
      <c r="H17" s="305"/>
      <c r="I17" s="305"/>
      <c r="J17" s="4"/>
      <c r="K17" s="4"/>
      <c r="L17" s="4"/>
      <c r="M17" s="4"/>
      <c r="N17" s="4"/>
      <c r="O17" s="4"/>
      <c r="P17" s="4"/>
      <c r="Q17" s="4"/>
    </row>
    <row r="18" spans="1:17" ht="36">
      <c r="A18" s="110" t="s">
        <v>200</v>
      </c>
      <c r="B18" s="110" t="s">
        <v>201</v>
      </c>
      <c r="C18" s="111" t="s">
        <v>202</v>
      </c>
      <c r="D18" s="111" t="s">
        <v>203</v>
      </c>
      <c r="E18" s="111" t="s">
        <v>205</v>
      </c>
      <c r="F18" s="111" t="s">
        <v>206</v>
      </c>
      <c r="G18" s="111" t="s">
        <v>207</v>
      </c>
      <c r="H18" s="111" t="s">
        <v>229</v>
      </c>
      <c r="I18" s="111" t="s">
        <v>208</v>
      </c>
      <c r="J18" s="4"/>
      <c r="K18" s="4"/>
      <c r="L18" s="4"/>
      <c r="M18" s="4"/>
      <c r="N18" s="4"/>
      <c r="O18" s="4"/>
      <c r="P18" s="4"/>
      <c r="Q18" s="4"/>
    </row>
    <row r="19" spans="1:17">
      <c r="A19" s="308" t="s">
        <v>209</v>
      </c>
      <c r="B19" s="308"/>
      <c r="C19" s="308"/>
      <c r="D19" s="308"/>
      <c r="E19" s="112" t="s">
        <v>210</v>
      </c>
      <c r="F19" s="112" t="s">
        <v>211</v>
      </c>
      <c r="G19" s="112" t="s">
        <v>212</v>
      </c>
      <c r="H19" s="112" t="s">
        <v>14</v>
      </c>
      <c r="I19" s="112" t="s">
        <v>244</v>
      </c>
      <c r="J19" s="4"/>
      <c r="K19" s="4"/>
      <c r="L19" s="4"/>
      <c r="M19" s="4"/>
      <c r="N19" s="4"/>
      <c r="O19" s="4"/>
      <c r="P19" s="4"/>
      <c r="Q19" s="4"/>
    </row>
    <row r="20" spans="1:17" ht="57.6">
      <c r="A20" s="113">
        <v>27</v>
      </c>
      <c r="B20" s="134" t="s">
        <v>266</v>
      </c>
      <c r="C20" s="113" t="s">
        <v>218</v>
      </c>
      <c r="D20" s="115" t="s">
        <v>232</v>
      </c>
      <c r="E20" s="135">
        <v>1</v>
      </c>
      <c r="F20" s="116">
        <v>22549</v>
      </c>
      <c r="G20" s="117">
        <f>E20*F20</f>
        <v>22549</v>
      </c>
      <c r="H20" s="121">
        <v>48</v>
      </c>
      <c r="I20" s="118">
        <f>ROUND((G20/H20)/4,2)</f>
        <v>117.44</v>
      </c>
      <c r="J20" s="4"/>
      <c r="K20" s="4"/>
      <c r="L20" s="4"/>
      <c r="M20" s="4"/>
      <c r="N20" s="4"/>
      <c r="O20" s="4"/>
      <c r="P20" s="4"/>
      <c r="Q20" s="4"/>
    </row>
    <row r="21" spans="1:17" ht="15.6">
      <c r="A21" s="312" t="s">
        <v>267</v>
      </c>
      <c r="B21" s="312"/>
      <c r="C21" s="312"/>
      <c r="D21" s="312"/>
      <c r="E21" s="312"/>
      <c r="F21" s="312"/>
      <c r="G21" s="312"/>
      <c r="H21" s="312"/>
      <c r="I21" s="132">
        <f>I15+I20</f>
        <v>117.92</v>
      </c>
      <c r="J21" s="4"/>
      <c r="K21" s="4"/>
      <c r="L21" s="4"/>
      <c r="M21" s="4"/>
      <c r="N21" s="4"/>
      <c r="O21" s="4"/>
      <c r="P21" s="4"/>
      <c r="Q21" s="4"/>
    </row>
    <row r="22" spans="1:17" ht="15.6">
      <c r="A22" s="312" t="s">
        <v>262</v>
      </c>
      <c r="B22" s="312"/>
      <c r="C22" s="312"/>
      <c r="D22" s="312"/>
      <c r="E22" s="312"/>
      <c r="F22" s="312"/>
      <c r="G22" s="312"/>
      <c r="H22" s="312"/>
      <c r="I22" s="132">
        <f>I21*2</f>
        <v>235.84</v>
      </c>
      <c r="J22" s="4"/>
      <c r="K22" s="4"/>
      <c r="L22" s="4"/>
      <c r="M22" s="4"/>
      <c r="N22" s="4"/>
      <c r="O22" s="4"/>
      <c r="P22" s="4"/>
      <c r="Q22" s="4"/>
    </row>
    <row r="23" spans="1:17">
      <c r="A23" s="4"/>
      <c r="B23" s="4"/>
      <c r="C23" s="4"/>
      <c r="D23" s="4"/>
      <c r="E23" s="4"/>
      <c r="F23" s="4"/>
      <c r="G23" s="4"/>
      <c r="H23" s="4"/>
      <c r="I23" s="4"/>
      <c r="J23" s="4"/>
      <c r="K23" s="4"/>
      <c r="L23" s="4"/>
      <c r="M23" s="4"/>
      <c r="N23" s="4"/>
      <c r="O23" s="4"/>
      <c r="P23" s="4"/>
      <c r="Q23" s="4"/>
    </row>
    <row r="24" spans="1:17" ht="15" customHeight="1">
      <c r="A24" s="315" t="s">
        <v>268</v>
      </c>
      <c r="B24" s="315"/>
      <c r="C24" s="315"/>
      <c r="D24" s="315"/>
      <c r="E24" s="315"/>
      <c r="F24" s="315"/>
      <c r="G24" s="315"/>
      <c r="H24" s="315"/>
      <c r="I24" s="315"/>
      <c r="J24" s="4"/>
      <c r="K24" s="4"/>
      <c r="L24" s="4"/>
      <c r="M24" s="4"/>
      <c r="N24" s="4"/>
      <c r="O24" s="4"/>
      <c r="P24" s="4"/>
      <c r="Q24" s="4"/>
    </row>
    <row r="25" spans="1:17">
      <c r="A25" s="315"/>
      <c r="B25" s="315"/>
      <c r="C25" s="315"/>
      <c r="D25" s="315"/>
      <c r="E25" s="315"/>
      <c r="F25" s="315"/>
      <c r="G25" s="315"/>
      <c r="H25" s="315"/>
      <c r="I25" s="315"/>
      <c r="J25" s="4"/>
      <c r="K25" s="4"/>
      <c r="L25" s="4"/>
      <c r="M25" s="4"/>
      <c r="N25" s="4"/>
      <c r="O25" s="4"/>
      <c r="P25" s="4"/>
      <c r="Q25" s="4"/>
    </row>
    <row r="26" spans="1:17">
      <c r="A26" s="4"/>
      <c r="B26" s="4"/>
      <c r="C26" s="4"/>
      <c r="D26" s="4"/>
      <c r="E26" s="4"/>
      <c r="F26" s="4"/>
      <c r="G26" s="4"/>
      <c r="H26" s="4"/>
      <c r="I26" s="4"/>
      <c r="J26" s="4"/>
      <c r="K26" s="4"/>
      <c r="L26" s="4"/>
      <c r="M26" s="4"/>
      <c r="N26" s="4"/>
      <c r="O26" s="4"/>
      <c r="P26" s="4"/>
      <c r="Q26" s="4"/>
    </row>
    <row r="27" spans="1:17" ht="15" customHeight="1">
      <c r="A27" s="311" t="s">
        <v>269</v>
      </c>
      <c r="B27" s="311"/>
      <c r="C27" s="311"/>
      <c r="D27" s="311"/>
      <c r="E27" s="311"/>
      <c r="F27" s="311"/>
      <c r="G27" s="311"/>
      <c r="H27" s="311"/>
      <c r="I27" s="311"/>
      <c r="J27" s="4"/>
      <c r="K27" s="4"/>
      <c r="L27" s="4"/>
      <c r="M27" s="4"/>
      <c r="N27" s="4"/>
      <c r="O27" s="4"/>
      <c r="P27" s="4"/>
      <c r="Q27" s="4"/>
    </row>
    <row r="28" spans="1:17">
      <c r="A28" s="311"/>
      <c r="B28" s="311"/>
      <c r="C28" s="311"/>
      <c r="D28" s="311"/>
      <c r="E28" s="311"/>
      <c r="F28" s="311"/>
      <c r="G28" s="311"/>
      <c r="H28" s="311"/>
      <c r="I28" s="311"/>
      <c r="J28" s="4"/>
      <c r="K28" s="4"/>
      <c r="L28" s="4"/>
      <c r="M28" s="4"/>
      <c r="N28" s="4"/>
      <c r="O28" s="4"/>
      <c r="P28" s="4"/>
      <c r="Q28" s="4"/>
    </row>
    <row r="29" spans="1:17">
      <c r="A29" s="311"/>
      <c r="B29" s="311"/>
      <c r="C29" s="311"/>
      <c r="D29" s="311"/>
      <c r="E29" s="311"/>
      <c r="F29" s="311"/>
      <c r="G29" s="311"/>
      <c r="H29" s="311"/>
      <c r="I29" s="311"/>
      <c r="J29" s="4"/>
      <c r="K29" s="4"/>
      <c r="L29" s="4"/>
      <c r="M29" s="4"/>
      <c r="N29" s="4"/>
      <c r="O29" s="4"/>
      <c r="P29" s="4"/>
      <c r="Q29" s="4"/>
    </row>
    <row r="30" spans="1:17">
      <c r="A30" s="311"/>
      <c r="B30" s="311"/>
      <c r="C30" s="311"/>
      <c r="D30" s="311"/>
      <c r="E30" s="311"/>
      <c r="F30" s="311"/>
      <c r="G30" s="311"/>
      <c r="H30" s="311"/>
      <c r="I30" s="311"/>
      <c r="J30" s="4"/>
      <c r="K30" s="4"/>
      <c r="L30" s="4"/>
      <c r="M30" s="4"/>
      <c r="N30" s="4"/>
      <c r="O30" s="4"/>
      <c r="P30" s="4"/>
      <c r="Q30" s="4"/>
    </row>
    <row r="31" spans="1:17" ht="20.85" customHeight="1">
      <c r="A31" s="311"/>
      <c r="B31" s="311"/>
      <c r="C31" s="311"/>
      <c r="D31" s="311"/>
      <c r="E31" s="311"/>
      <c r="F31" s="311"/>
      <c r="G31" s="311"/>
      <c r="H31" s="311"/>
      <c r="I31" s="311"/>
      <c r="J31" s="4"/>
      <c r="K31" s="4"/>
      <c r="L31" s="4"/>
      <c r="M31" s="4"/>
      <c r="N31" s="4"/>
      <c r="O31" s="4"/>
      <c r="P31" s="4"/>
      <c r="Q31" s="4"/>
    </row>
    <row r="32" spans="1:17" ht="26.85" customHeight="1">
      <c r="A32" s="314" t="s">
        <v>270</v>
      </c>
      <c r="B32" s="314"/>
      <c r="C32" s="314"/>
      <c r="D32" s="314"/>
      <c r="E32" s="314"/>
      <c r="F32" s="314"/>
      <c r="G32" s="314"/>
      <c r="H32" s="314"/>
      <c r="I32" s="314"/>
      <c r="J32" s="4"/>
      <c r="K32" s="4"/>
      <c r="L32" s="4"/>
      <c r="M32" s="4"/>
      <c r="N32" s="4"/>
      <c r="O32" s="4"/>
      <c r="P32" s="4"/>
      <c r="Q32" s="4"/>
    </row>
    <row r="33" spans="1:9">
      <c r="A33" s="133"/>
      <c r="B33" s="133"/>
      <c r="C33" s="133"/>
      <c r="D33" s="133"/>
      <c r="E33" s="133"/>
      <c r="F33" s="133"/>
      <c r="G33" s="133"/>
      <c r="H33" s="133"/>
      <c r="I33" s="133"/>
    </row>
    <row r="34" spans="1:9" ht="40.200000000000003" customHeight="1">
      <c r="A34" s="314" t="s">
        <v>271</v>
      </c>
      <c r="B34" s="314"/>
      <c r="C34" s="314"/>
      <c r="D34" s="314"/>
      <c r="E34" s="314"/>
      <c r="F34" s="314"/>
      <c r="G34" s="314"/>
      <c r="H34" s="314"/>
      <c r="I34" s="314"/>
    </row>
    <row r="35" spans="1:9">
      <c r="A35" s="133"/>
      <c r="B35" s="133"/>
      <c r="C35" s="133"/>
      <c r="D35" s="133"/>
      <c r="E35" s="133"/>
      <c r="F35" s="133"/>
      <c r="G35" s="133"/>
      <c r="H35" s="133"/>
      <c r="I35" s="133"/>
    </row>
    <row r="36" spans="1:9" s="136" customFormat="1" ht="35.85" customHeight="1">
      <c r="A36" s="314" t="s">
        <v>272</v>
      </c>
      <c r="B36" s="314"/>
      <c r="C36" s="314"/>
      <c r="D36" s="314"/>
      <c r="E36" s="314"/>
      <c r="F36" s="314"/>
      <c r="G36" s="314"/>
      <c r="H36" s="314"/>
      <c r="I36" s="314"/>
    </row>
    <row r="37" spans="1:9" s="136" customFormat="1" ht="35.85" customHeight="1">
      <c r="A37" s="314" t="s">
        <v>273</v>
      </c>
      <c r="B37" s="314"/>
      <c r="C37" s="314"/>
      <c r="D37" s="314"/>
      <c r="E37" s="314"/>
      <c r="F37" s="314"/>
      <c r="G37" s="314"/>
      <c r="H37" s="314"/>
      <c r="I37" s="314"/>
    </row>
    <row r="44" spans="1:9">
      <c r="A44" s="137"/>
    </row>
    <row r="46" spans="1:9">
      <c r="A46" s="137"/>
    </row>
    <row r="48" spans="1:9">
      <c r="A48" s="137"/>
    </row>
  </sheetData>
  <mergeCells count="26">
    <mergeCell ref="A32:I32"/>
    <mergeCell ref="A34:I34"/>
    <mergeCell ref="A36:I36"/>
    <mergeCell ref="A37:I37"/>
    <mergeCell ref="A19:D19"/>
    <mergeCell ref="A21:H21"/>
    <mergeCell ref="A22:H22"/>
    <mergeCell ref="A24:I25"/>
    <mergeCell ref="A27:I31"/>
    <mergeCell ref="A11:I11"/>
    <mergeCell ref="A13:D13"/>
    <mergeCell ref="A15:H15"/>
    <mergeCell ref="A16:H16"/>
    <mergeCell ref="A17:I17"/>
    <mergeCell ref="A6:B6"/>
    <mergeCell ref="D6:E6"/>
    <mergeCell ref="A7:B7"/>
    <mergeCell ref="D7:E7"/>
    <mergeCell ref="A8:B8"/>
    <mergeCell ref="D8:E8"/>
    <mergeCell ref="A1:I1"/>
    <mergeCell ref="A2:I2"/>
    <mergeCell ref="A4:B4"/>
    <mergeCell ref="D4:E4"/>
    <mergeCell ref="A5:B5"/>
    <mergeCell ref="D5:E5"/>
  </mergeCells>
  <pageMargins left="0.78749999999999998" right="0.78749999999999998" top="1.05277777777778" bottom="1.05277777777778" header="0.78749999999999998" footer="0.78749999999999998"/>
  <pageSetup paperSize="9" orientation="landscape" horizontalDpi="300" verticalDpi="300" r:id="rId1"/>
  <headerFooter>
    <oddHeader>&amp;C&amp;"Times New Roman,Normal"&amp;12&amp;Kffffff&amp;A</oddHeader>
    <oddFooter>&amp;C&amp;"Times New Roman,Normal"&amp;12&amp;KffffffPágina &amp;P</oddFooter>
  </headerFooter>
</worksheet>
</file>

<file path=docProps/app.xml><?xml version="1.0" encoding="utf-8"?>
<Properties xmlns="http://schemas.openxmlformats.org/officeDocument/2006/extended-properties" xmlns:vt="http://schemas.openxmlformats.org/officeDocument/2006/docPropsVTypes">
  <Template/>
  <TotalTime>875</TotalTime>
  <Application>Microsoft Excel</Application>
  <DocSecurity>0</DocSecurity>
  <ScaleCrop>false</ScaleCrop>
  <HeadingPairs>
    <vt:vector size="2" baseType="variant">
      <vt:variant>
        <vt:lpstr>Planilhas</vt:lpstr>
      </vt:variant>
      <vt:variant>
        <vt:i4>8</vt:i4>
      </vt:variant>
    </vt:vector>
  </HeadingPairs>
  <TitlesOfParts>
    <vt:vector size="8" baseType="lpstr">
      <vt:lpstr>Posto 12x36h DIURNO MOTORIZADO</vt:lpstr>
      <vt:lpstr>Posto 12x36h NOTURNO MOTORIZADO</vt:lpstr>
      <vt:lpstr>Posto 12x36h NOTURNO NÃO MOTORI</vt:lpstr>
      <vt:lpstr>Quadro Resumo</vt:lpstr>
      <vt:lpstr>Uniformes</vt:lpstr>
      <vt:lpstr>EPI´s</vt:lpstr>
      <vt:lpstr>Materiais de Apoio-Consumo</vt:lpstr>
      <vt:lpstr>Equipamentos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c:creator>
  <dc:description/>
  <cp:lastModifiedBy>Ana Paula</cp:lastModifiedBy>
  <cp:revision>110</cp:revision>
  <cp:lastPrinted>2025-07-22T13:00:13Z</cp:lastPrinted>
  <dcterms:created xsi:type="dcterms:W3CDTF">2020-10-24T12:17:31Z</dcterms:created>
  <dcterms:modified xsi:type="dcterms:W3CDTF">2025-07-22T13:04:08Z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