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Posto 12x36h DIURNO MOTORIZADO" sheetId="1" r:id="rId1"/>
    <sheet name="Posto 12x36h NOTURNO MOTORIZADO" sheetId="2" r:id="rId2"/>
    <sheet name="Posto 12x36h DIURNO NÃO MOTORIZ" sheetId="3" r:id="rId3"/>
    <sheet name="Posto 12x36h NOTURNO N MOTORIZA" sheetId="4" r:id="rId4"/>
    <sheet name="Uniformes" sheetId="5" r:id="rId5"/>
    <sheet name="Materiais de Apoio e EPI" sheetId="6" r:id="rId6"/>
    <sheet name="Equipamentos" sheetId="7" r:id="rId7"/>
    <sheet name="Quadro Resumo" sheetId="8" r:id="rId8"/>
  </sheet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94" i="4" l="1"/>
  <c r="F92" i="3"/>
  <c r="F94" i="2"/>
  <c r="F89" i="1"/>
  <c r="I23" i="7" l="1"/>
  <c r="I17" i="7"/>
  <c r="I15" i="7"/>
  <c r="G15" i="7"/>
  <c r="G22" i="7"/>
  <c r="I22" i="7"/>
  <c r="G49" i="6"/>
  <c r="I49" i="6" s="1"/>
  <c r="G42" i="6"/>
  <c r="I42" i="6" s="1"/>
  <c r="G41" i="6"/>
  <c r="G40" i="6"/>
  <c r="I40" i="6" s="1"/>
  <c r="G33" i="6"/>
  <c r="I33" i="6" s="1"/>
  <c r="G32" i="6"/>
  <c r="I32" i="6" s="1"/>
  <c r="G31" i="6"/>
  <c r="I31" i="6" s="1"/>
  <c r="G23" i="6"/>
  <c r="I23" i="6" s="1"/>
  <c r="G22" i="6"/>
  <c r="I22" i="6" s="1"/>
  <c r="G21" i="6"/>
  <c r="I21" i="6" s="1"/>
  <c r="G20" i="6"/>
  <c r="I20" i="6" s="1"/>
  <c r="G19" i="6"/>
  <c r="I19" i="6" s="1"/>
  <c r="G18" i="6"/>
  <c r="I18" i="6" s="1"/>
  <c r="I16" i="6"/>
  <c r="G17" i="6"/>
  <c r="I17" i="6" s="1"/>
  <c r="G15" i="6"/>
  <c r="I15" i="6" s="1"/>
  <c r="I25" i="5"/>
  <c r="I24" i="5"/>
  <c r="I23" i="5"/>
  <c r="I22" i="5"/>
  <c r="H23" i="5"/>
  <c r="I21" i="5"/>
  <c r="H22" i="5"/>
  <c r="I20" i="5"/>
  <c r="H21" i="5"/>
  <c r="I19" i="5"/>
  <c r="H20" i="5"/>
  <c r="I18" i="5"/>
  <c r="H19" i="5"/>
  <c r="I17" i="5"/>
  <c r="H18" i="5"/>
  <c r="H17" i="5"/>
  <c r="I15" i="5"/>
  <c r="H16" i="5"/>
  <c r="I16" i="5" s="1"/>
  <c r="H15" i="5"/>
  <c r="I43" i="6" l="1"/>
  <c r="I44" i="6" s="1"/>
  <c r="I50" i="6"/>
  <c r="I24" i="6"/>
  <c r="B9" i="8"/>
  <c r="I16" i="7"/>
  <c r="F208" i="4"/>
  <c r="F193" i="4"/>
  <c r="F223" i="4" s="1"/>
  <c r="F183" i="4"/>
  <c r="F155" i="4"/>
  <c r="F182" i="4" s="1"/>
  <c r="F130" i="4"/>
  <c r="F127" i="4"/>
  <c r="F131" i="4" s="1"/>
  <c r="F60" i="4"/>
  <c r="F59" i="4"/>
  <c r="F61" i="4" s="1"/>
  <c r="F45" i="4"/>
  <c r="F34" i="4"/>
  <c r="B231" i="4" s="1"/>
  <c r="A12" i="8" s="1"/>
  <c r="F208" i="3"/>
  <c r="F193" i="3"/>
  <c r="F223" i="3" s="1"/>
  <c r="F183" i="3"/>
  <c r="F155" i="3"/>
  <c r="F182" i="3" s="1"/>
  <c r="F130" i="3"/>
  <c r="F127" i="3"/>
  <c r="F58" i="3"/>
  <c r="F57" i="3"/>
  <c r="F45" i="3"/>
  <c r="F91" i="3" s="1"/>
  <c r="F34" i="3"/>
  <c r="B231" i="3" s="1"/>
  <c r="A11" i="8" s="1"/>
  <c r="F210" i="2"/>
  <c r="F195" i="2"/>
  <c r="F225" i="2" s="1"/>
  <c r="F185" i="2"/>
  <c r="F159" i="2"/>
  <c r="F184" i="2" s="1"/>
  <c r="F134" i="2"/>
  <c r="F131" i="2"/>
  <c r="F60" i="2"/>
  <c r="F59" i="2"/>
  <c r="F45" i="2"/>
  <c r="F46" i="2" s="1"/>
  <c r="F34" i="2"/>
  <c r="B233" i="2" s="1"/>
  <c r="A10" i="8" s="1"/>
  <c r="F202" i="1"/>
  <c r="F188" i="1"/>
  <c r="F216" i="1" s="1"/>
  <c r="F178" i="1"/>
  <c r="F154" i="1"/>
  <c r="F177" i="1" s="1"/>
  <c r="F130" i="1"/>
  <c r="F127" i="1"/>
  <c r="F55" i="1"/>
  <c r="F54" i="1"/>
  <c r="F42" i="1"/>
  <c r="F88" i="1" s="1"/>
  <c r="F93" i="1" s="1"/>
  <c r="F119" i="1" s="1"/>
  <c r="F32" i="1"/>
  <c r="B224" i="1" s="1"/>
  <c r="A9" i="8" s="1"/>
  <c r="F56" i="1" l="1"/>
  <c r="F43" i="1"/>
  <c r="F44" i="1" s="1"/>
  <c r="F131" i="1"/>
  <c r="F61" i="2"/>
  <c r="F135" i="2"/>
  <c r="I25" i="6"/>
  <c r="I34" i="6"/>
  <c r="I35" i="6" s="1"/>
  <c r="F59" i="3"/>
  <c r="F46" i="3"/>
  <c r="F47" i="3" s="1"/>
  <c r="G129" i="3" s="1"/>
  <c r="F96" i="3"/>
  <c r="F119" i="3" s="1"/>
  <c r="F131" i="3"/>
  <c r="F93" i="2"/>
  <c r="F98" i="2" s="1"/>
  <c r="F123" i="2" s="1"/>
  <c r="F48" i="2"/>
  <c r="F93" i="4"/>
  <c r="F98" i="4" s="1"/>
  <c r="F119" i="4" s="1"/>
  <c r="F47" i="2"/>
  <c r="F46" i="4"/>
  <c r="F47" i="4" s="1"/>
  <c r="G55" i="1" l="1"/>
  <c r="G102" i="1"/>
  <c r="F104" i="1" s="1"/>
  <c r="F105" i="1" s="1"/>
  <c r="F106" i="1" s="1"/>
  <c r="F120" i="1" s="1"/>
  <c r="G164" i="1"/>
  <c r="G170" i="1" s="1"/>
  <c r="G178" i="1" s="1"/>
  <c r="G126" i="1"/>
  <c r="G130" i="1"/>
  <c r="G129" i="1"/>
  <c r="G128" i="1"/>
  <c r="G54" i="1"/>
  <c r="F212" i="1"/>
  <c r="G127" i="1"/>
  <c r="F49" i="2"/>
  <c r="G171" i="2" s="1"/>
  <c r="G126" i="3"/>
  <c r="G104" i="3"/>
  <c r="F106" i="3" s="1"/>
  <c r="G169" i="3"/>
  <c r="G175" i="3" s="1"/>
  <c r="G183" i="3" s="1"/>
  <c r="G127" i="3"/>
  <c r="G58" i="3"/>
  <c r="G130" i="3"/>
  <c r="G57" i="3"/>
  <c r="F219" i="3"/>
  <c r="G128" i="3"/>
  <c r="F48" i="4"/>
  <c r="F49" i="4" s="1"/>
  <c r="G106" i="4" s="1"/>
  <c r="F108" i="4" s="1"/>
  <c r="F109" i="4" s="1"/>
  <c r="F110" i="4" s="1"/>
  <c r="F120" i="4" s="1"/>
  <c r="G56" i="1" l="1"/>
  <c r="F117" i="1" s="1"/>
  <c r="G131" i="1"/>
  <c r="F214" i="1" s="1"/>
  <c r="G133" i="2"/>
  <c r="G107" i="2"/>
  <c r="F109" i="2" s="1"/>
  <c r="G177" i="2"/>
  <c r="G185" i="2" s="1"/>
  <c r="F221" i="2"/>
  <c r="G132" i="2"/>
  <c r="G131" i="2"/>
  <c r="G59" i="2"/>
  <c r="G130" i="2"/>
  <c r="G134" i="2"/>
  <c r="G60" i="2"/>
  <c r="G59" i="3"/>
  <c r="F117" i="3" s="1"/>
  <c r="G131" i="3"/>
  <c r="F221" i="3" s="1"/>
  <c r="F107" i="3"/>
  <c r="F108" i="3"/>
  <c r="F120" i="3" s="1"/>
  <c r="F219" i="4"/>
  <c r="G60" i="4"/>
  <c r="G59" i="4"/>
  <c r="G129" i="4"/>
  <c r="G126" i="4"/>
  <c r="G169" i="4"/>
  <c r="G175" i="4" s="1"/>
  <c r="G183" i="4" s="1"/>
  <c r="G128" i="4"/>
  <c r="G130" i="4"/>
  <c r="G127" i="4"/>
  <c r="G65" i="1" l="1"/>
  <c r="G68" i="1" s="1"/>
  <c r="G135" i="2"/>
  <c r="F223" i="2" s="1"/>
  <c r="F110" i="2"/>
  <c r="F111" i="2" s="1"/>
  <c r="F124" i="2" s="1"/>
  <c r="G61" i="2"/>
  <c r="F121" i="2" s="1"/>
  <c r="G61" i="4"/>
  <c r="G68" i="3"/>
  <c r="G74" i="3" s="1"/>
  <c r="G131" i="4"/>
  <c r="F221" i="4" s="1"/>
  <c r="G75" i="3"/>
  <c r="G71" i="3"/>
  <c r="G78" i="3"/>
  <c r="G73" i="3"/>
  <c r="G77" i="3"/>
  <c r="G72" i="3"/>
  <c r="G76" i="3"/>
  <c r="G71" i="1" l="1"/>
  <c r="G75" i="1"/>
  <c r="G74" i="1"/>
  <c r="G73" i="1"/>
  <c r="G72" i="1"/>
  <c r="G69" i="1"/>
  <c r="G70" i="1"/>
  <c r="G70" i="2"/>
  <c r="G78" i="2" s="1"/>
  <c r="F117" i="4"/>
  <c r="G70" i="4"/>
  <c r="G79" i="3"/>
  <c r="F118" i="3" s="1"/>
  <c r="F121" i="3" s="1"/>
  <c r="G76" i="1" l="1"/>
  <c r="F118" i="1" s="1"/>
  <c r="G77" i="2"/>
  <c r="G76" i="2"/>
  <c r="G79" i="2"/>
  <c r="G74" i="2"/>
  <c r="G75" i="2"/>
  <c r="G73" i="2"/>
  <c r="G80" i="2"/>
  <c r="F220" i="3"/>
  <c r="G144" i="3"/>
  <c r="G78" i="4"/>
  <c r="G74" i="4"/>
  <c r="G80" i="4"/>
  <c r="G75" i="4"/>
  <c r="G79" i="4"/>
  <c r="G73" i="4"/>
  <c r="G77" i="4"/>
  <c r="G76" i="4"/>
  <c r="F121" i="1" l="1"/>
  <c r="G143" i="1" s="1"/>
  <c r="G152" i="1" s="1"/>
  <c r="G81" i="2"/>
  <c r="F122" i="2" s="1"/>
  <c r="F125" i="2" s="1"/>
  <c r="G148" i="2" s="1"/>
  <c r="G155" i="2" s="1"/>
  <c r="G81" i="4"/>
  <c r="F118" i="4" s="1"/>
  <c r="F121" i="4" s="1"/>
  <c r="G151" i="3"/>
  <c r="G153" i="3"/>
  <c r="G152" i="3"/>
  <c r="G150" i="3"/>
  <c r="G154" i="3"/>
  <c r="G149" i="3"/>
  <c r="G157" i="2" l="1"/>
  <c r="G150" i="1"/>
  <c r="G149" i="1"/>
  <c r="G151" i="1"/>
  <c r="G148" i="1"/>
  <c r="G153" i="1"/>
  <c r="F213" i="1"/>
  <c r="G158" i="2"/>
  <c r="G154" i="2"/>
  <c r="G153" i="2"/>
  <c r="G156" i="2"/>
  <c r="F222" i="2"/>
  <c r="G155" i="3"/>
  <c r="G182" i="3" s="1"/>
  <c r="G184" i="3" s="1"/>
  <c r="F220" i="4"/>
  <c r="G144" i="4"/>
  <c r="G159" i="2" l="1"/>
  <c r="G184" i="2" s="1"/>
  <c r="G186" i="2" s="1"/>
  <c r="F224" i="2" s="1"/>
  <c r="F226" i="2" s="1"/>
  <c r="G154" i="1"/>
  <c r="G177" i="1" s="1"/>
  <c r="G179" i="1" s="1"/>
  <c r="F215" i="1" s="1"/>
  <c r="F217" i="1" s="1"/>
  <c r="G201" i="2"/>
  <c r="G152" i="4"/>
  <c r="G154" i="4"/>
  <c r="G149" i="4"/>
  <c r="G153" i="4"/>
  <c r="G151" i="4"/>
  <c r="G150" i="4"/>
  <c r="F222" i="3"/>
  <c r="F224" i="3" s="1"/>
  <c r="G199" i="3"/>
  <c r="G193" i="1" l="1"/>
  <c r="G196" i="1" s="1"/>
  <c r="G194" i="1" s="1"/>
  <c r="G202" i="3"/>
  <c r="G204" i="2"/>
  <c r="G202" i="2" s="1"/>
  <c r="G155" i="4"/>
  <c r="G182" i="4" s="1"/>
  <c r="G184" i="4" s="1"/>
  <c r="G197" i="1" l="1"/>
  <c r="G199" i="1" s="1"/>
  <c r="G203" i="3"/>
  <c r="G205" i="3" s="1"/>
  <c r="G200" i="3"/>
  <c r="G205" i="2"/>
  <c r="G208" i="2" s="1"/>
  <c r="F222" i="4"/>
  <c r="F224" i="4" s="1"/>
  <c r="G199" i="4"/>
  <c r="G201" i="1" l="1"/>
  <c r="G200" i="1"/>
  <c r="G206" i="3"/>
  <c r="G209" i="2"/>
  <c r="G207" i="3"/>
  <c r="G202" i="4"/>
  <c r="G203" i="4" s="1"/>
  <c r="G206" i="4" s="1"/>
  <c r="G207" i="2"/>
  <c r="G210" i="2" l="1"/>
  <c r="F227" i="2" s="1"/>
  <c r="F228" i="2" s="1"/>
  <c r="C233" i="2" s="1"/>
  <c r="E233" i="2" s="1"/>
  <c r="G202" i="1"/>
  <c r="F218" i="1" s="1"/>
  <c r="F219" i="1" s="1"/>
  <c r="C224" i="1" s="1"/>
  <c r="E224" i="1" s="1"/>
  <c r="F231" i="1" s="1"/>
  <c r="G224" i="1"/>
  <c r="G225" i="1" s="1"/>
  <c r="G208" i="3"/>
  <c r="F225" i="3" s="1"/>
  <c r="F226" i="3" s="1"/>
  <c r="C231" i="3" s="1"/>
  <c r="E231" i="3" s="1"/>
  <c r="C11" i="8" s="1"/>
  <c r="E11" i="8" s="1"/>
  <c r="F11" i="8" s="1"/>
  <c r="G205" i="4"/>
  <c r="C10" i="8"/>
  <c r="F240" i="2"/>
  <c r="G233" i="2"/>
  <c r="G234" i="2" s="1"/>
  <c r="F241" i="2" s="1"/>
  <c r="F242" i="2" s="1"/>
  <c r="G200" i="4"/>
  <c r="G207" i="4"/>
  <c r="C9" i="8" l="1"/>
  <c r="F232" i="1"/>
  <c r="F233" i="1" s="1"/>
  <c r="G208" i="4"/>
  <c r="F225" i="4" s="1"/>
  <c r="F226" i="4" s="1"/>
  <c r="C231" i="4" s="1"/>
  <c r="E231" i="4" s="1"/>
  <c r="C12" i="8" s="1"/>
  <c r="F238" i="3"/>
  <c r="G231" i="3"/>
  <c r="G232" i="3" s="1"/>
  <c r="F239" i="3" s="1"/>
  <c r="F240" i="3" s="1"/>
  <c r="D11" i="8"/>
  <c r="E10" i="8"/>
  <c r="F10" i="8" s="1"/>
  <c r="D10" i="8"/>
  <c r="D9" i="8" l="1"/>
  <c r="E9" i="8"/>
  <c r="F9" i="8" s="1"/>
  <c r="F238" i="4"/>
  <c r="G231" i="4"/>
  <c r="G232" i="4" s="1"/>
  <c r="F239" i="4" s="1"/>
  <c r="F240" i="4" s="1"/>
  <c r="E12" i="8"/>
  <c r="F12" i="8" s="1"/>
  <c r="D12" i="8"/>
  <c r="F13" i="8" l="1"/>
  <c r="E13" i="8"/>
</calcChain>
</file>

<file path=xl/sharedStrings.xml><?xml version="1.0" encoding="utf-8"?>
<sst xmlns="http://schemas.openxmlformats.org/spreadsheetml/2006/main" count="1327" uniqueCount="289">
  <si>
    <t>PLANILHA BASE LICITATÓRIA –  IF SERTÃO – PE CAMPUS PETROLINA ZONA RURAL</t>
  </si>
  <si>
    <t>MODELO DE PLANILHA DE CUSTOS E FORMAÇÃO DE PREÇOS</t>
  </si>
  <si>
    <t>Nº Processo:</t>
  </si>
  <si>
    <t>Licitação Nº:</t>
  </si>
  <si>
    <t>Dia __/__/__ às __:__ horas</t>
  </si>
  <si>
    <t>DISCRIMINAÇÃO DOS SERVIÇOS (DADOS REFERENTES À CONTRATAÇÃO)</t>
  </si>
  <si>
    <t>A</t>
  </si>
  <si>
    <t>Data de apresentação da proposta (dia/mês/ano)</t>
  </si>
  <si>
    <t>XX/XX/XXXX</t>
  </si>
  <si>
    <t>B</t>
  </si>
  <si>
    <t>Município/UF</t>
  </si>
  <si>
    <t>PETROLINA - PE</t>
  </si>
  <si>
    <t>C</t>
  </si>
  <si>
    <t>Ano Acordo, Convenção ou Sentença Normativa em Dissídio Coletivo</t>
  </si>
  <si>
    <t>D</t>
  </si>
  <si>
    <t>Nº de meses de execução contratual</t>
  </si>
  <si>
    <t>IDENTIFICAÇÃO DO SERVIÇO</t>
  </si>
  <si>
    <t>Tipo de Serviço</t>
  </si>
  <si>
    <t>Unidade de Medida</t>
  </si>
  <si>
    <t> Quantidade total a contratar (em função da unidade de medida)</t>
  </si>
  <si>
    <t>Vigilância</t>
  </si>
  <si>
    <t>Posto 12X36 h DIURNO MOTORIZADO</t>
  </si>
  <si>
    <t>01 POSTO</t>
  </si>
  <si>
    <t>Nota (1) - Esta tabela poderá ser adaptada às características do serviço contratado, inclusive no que concerne às rubricas e suas respectivas provisões e/ou estimativas, desde que haja justificativa.</t>
  </si>
  <si>
    <t>Nota (2)- As provisões constantes desta planilha poderão ser necessárias quando se tratar de determinados serviços que prescindam da dedicação exclusiva dos trabalhadores da contratada para com a administração.</t>
  </si>
  <si>
    <t>1. MÓDULOS</t>
  </si>
  <si>
    <t>Mão de obra</t>
  </si>
  <si>
    <t>Mão de obra vinculada à execução contratual</t>
  </si>
  <si>
    <t>Dados para composição dos custos referente à mão de obra</t>
  </si>
  <si>
    <t>Tipo de serviço (mesmo serviço com características distintas)</t>
  </si>
  <si>
    <t>Classificação Brasileira de Ocupações (CBO)</t>
  </si>
  <si>
    <t>5173-30</t>
  </si>
  <si>
    <t>Salário Normativo da Categoria Profissional</t>
  </si>
  <si>
    <t>Data base da categoria (dia/mês/ano)</t>
  </si>
  <si>
    <t>Nota 1: Deverá ser elaborado um quadro para cada tipo de serviço.</t>
  </si>
  <si>
    <t>Nota 2: A planilha será calculada considerando o valor mensal do empregado.</t>
  </si>
  <si>
    <t> MÓDULO 1 :   COMPOSIÇÃO DA REMUNERAÇÃO</t>
  </si>
  <si>
    <t>Composição da Remuneração</t>
  </si>
  <si>
    <t>Valor (R$)</t>
  </si>
  <si>
    <t>Salário Base</t>
  </si>
  <si>
    <t>Adicional de Periculosidade</t>
  </si>
  <si>
    <t>Total</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</si>
  <si>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</si>
  <si>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</si>
  <si>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</si>
  <si>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</si>
  <si>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</si>
  <si>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t>
  </si>
  <si>
    <t>13 º (décimo terceiro) Salário</t>
  </si>
  <si>
    <t>Adicional de férias</t>
  </si>
  <si>
    <t>Nota 1: Como a planilha de custos e formação de preços é calculada mensalmente, provisiona-se proporcionalmente 1/12 (um doze avos) dos valores referentes a gratificação natalina, férias e adicional de férias.</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</si>
  <si>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</si>
  <si>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</si>
  <si>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 Base de Cálculo Submódulo 2.2 = Módulo 1 + Submódulo 2.1</t>
  </si>
  <si>
    <t>2.2</t>
  </si>
  <si>
    <t>GPS, FGTS e outras contribuições</t>
  </si>
  <si>
    <t>Percentual (%)</t>
  </si>
  <si>
    <t>INSS</t>
  </si>
  <si>
    <t>Salário Educação</t>
  </si>
  <si>
    <t>SAT</t>
  </si>
  <si>
    <t>SESC OU SESI</t>
  </si>
  <si>
    <t>E</t>
  </si>
  <si>
    <t>SENAI - SENAC</t>
  </si>
  <si>
    <t>F</t>
  </si>
  <si>
    <t>SEBRAE</t>
  </si>
  <si>
    <t>G</t>
  </si>
  <si>
    <t>INCRA</t>
  </si>
  <si>
    <t>H</t>
  </si>
  <si>
    <t>FGTS</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</si>
  <si>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</si>
  <si>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</si>
  <si>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O Fator Acidentário de Prevenção – FAP é um multiplicador no qual a alíquota do SAT poderá ser reduzida, em até cinquenta por cento, ou aumentada, em  até cem por cento (O Multiplicador FAP vai de 0,5 a 2), portanto o item C – SAT pode variar de 0,5% a 6%</t>
  </si>
  <si>
    <t>Nota 4: Esses percentuais incidem sobre o Módulo 1 + Submódulo 2.1.</t>
  </si>
  <si>
    <t>Submódulo 2.3 - Benefícios Mensais e Diários.</t>
  </si>
  <si>
    <t>2.3</t>
  </si>
  <si>
    <t>Benefícios Mensais e Diários</t>
  </si>
  <si>
    <t>Transporte (15 X 2 X (R$ 8,00 + 5,00) – 6% sobre salário base) Decreto Municipal Petrolina 007/2023.</t>
  </si>
  <si>
    <t>Seguro de Vida, Invalidez e Funeral</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</si>
  <si>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</si>
  <si>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desta Instrução Normativa,</t>
  </si>
  <si>
    <t xml:space="preserve">Nota 3: Para o Campus Petrolina Zona Rural, o transporte coletivo regulamentado a passagem é de R$ 8,00 (Zona Rural). A proporcionalidade Conforme art. 10 do Decreto nº 95.247, de novembro de 1987, a parcela a ser suportada pelo beneficiário será descontada proporcionalmente à quantidade de Vale-Transporte concedida para o período a que se refere o salário, uma vez que o vigilante 12x36 recebe referente a 15 dias a proporcionalidade é de 50%. </t>
  </si>
  <si>
    <t>Quadro Resumo do Módulo 2 - Encargos e Benefícios anuais, mensais e diários</t>
  </si>
  <si>
    <t>Encargos e Benefícios Anuais, Mensais e Diários</t>
  </si>
  <si>
    <t>Módulo 3 -  Provisão para Rescisão</t>
  </si>
  <si>
    <t>Provisão para Rescisão</t>
  </si>
  <si>
    <t>Aviso prévio indenizado</t>
  </si>
  <si>
    <t>Incidência do FGTS sobre aviso prévio indenizado</t>
  </si>
  <si>
    <t>Multa sobre FGTS  sobre o aviso prévio indenizado e trabalhado</t>
  </si>
  <si>
    <t>Aviso prévio trabalhado </t>
  </si>
  <si>
    <t>Incidência dos encargos do submódulo 2.2 sobre o Aviso Prévio Trabalhado</t>
  </si>
  <si>
    <t>TOTAL</t>
  </si>
  <si>
    <r>
      <rPr>
        <sz val="10"/>
        <color rgb="FF000000"/>
        <rFont val="Arial"/>
        <family val="2"/>
        <charset val="1"/>
      </rPr>
      <t>Nota 01: De acordo com o entendimento do TCU no Acórdão nº 1.186/2017 - Plenário, a Administração "</t>
    </r>
    <r>
      <rPr>
        <sz val="10"/>
        <color rgb="FF000000"/>
        <rFont val="CIDFont+F4"/>
        <charset val="1"/>
      </rPr>
      <t xml:space="preserve">deve estabelecer na minuta do contrato que a parcela mensal a título de aviso prévio </t>
    </r>
    <r>
      <rPr>
        <sz val="10"/>
        <color rgb="FF000000"/>
        <rFont val="Arial"/>
        <family val="2"/>
        <charset val="1"/>
      </rPr>
      <t xml:space="preserve">trabalhado será no percentual máximo de 1,94% no primeiro ano, e, em caso de prorrogação do contrato, o percentual máximo dessa parcela será de 0,194% a cada ano de prorrogação, a ser incluído por ocasião da formulação do aditivo da prorrogação do contrato, conforme a </t>
    </r>
    <r>
      <rPr>
        <sz val="10"/>
        <color rgb="FF000000"/>
        <rFont val="CIDFont+F4"/>
        <charset val="1"/>
      </rPr>
      <t xml:space="preserve">Lei 12.506/2011" </t>
    </r>
    <r>
      <rPr>
        <sz val="10"/>
        <color rgb="FF000000"/>
        <rFont val="Arial"/>
        <family val="2"/>
        <charset val="1"/>
      </rPr>
      <t>(Enunciado do Boletim de Jurisprudência nº 176/2017). A título informativo, deve-se atentar para as orientações da Nota Técnica nº 652/2017 - MP, que trata justamente sobre o cálculo das eventuais deduções a serem feitas a cada ano de execução contratual;</t>
    </r>
  </si>
  <si>
    <t>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</si>
  <si>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</si>
  <si>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Módulo 4 -  Custo de Reposição do Profissional Ausente</t>
  </si>
  <si>
    <t>Nota 1: Os itens que contemplam o módulo 4 se referem ao custo dos dias trabalhados pelo repositor/substituto, quando o empregado alocado na prestação de serviço estiver ausente, conforme as previsões estabelecidas na legislação.</t>
  </si>
  <si>
    <t>Base de cálculo do Submódulo 4.1 = (Módulo 1 + Módulo 2 + Módulo 3).</t>
  </si>
  <si>
    <t>Submódulo 4.1 –  Ausências Legais</t>
  </si>
  <si>
    <t>4.1</t>
  </si>
  <si>
    <t>Ausências legais</t>
  </si>
  <si>
    <t xml:space="preserve">Férias </t>
  </si>
  <si>
    <t>Licença paternidade</t>
  </si>
  <si>
    <t>Acidente de trabalho</t>
  </si>
  <si>
    <t>Afastamento maternidade</t>
  </si>
  <si>
    <t>Outras ausências</t>
  </si>
  <si>
    <t>Nota: As alíneas “A” a “F” referem-se somente ao custo que será pago ao repositor pelos dias trabalhados quando da necessidade de substituir a mão de obra alocada na prestação do serviço.</t>
  </si>
  <si>
    <t xml:space="preserve">Férias: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</si>
  <si>
    <t xml:space="preserve">Ausências Legais: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</si>
  <si>
    <t xml:space="preserve">Licença Paternidade: 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</si>
  <si>
    <t xml:space="preserve">Acidente de Trabalho: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</si>
  <si>
    <t xml:space="preserve">Afastamento Maternidade: 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</si>
  <si>
    <t xml:space="preserve">Licença saúde: 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</si>
  <si>
    <t>Base de cálculo do Submódulo 4.2 = (Módulo 1 /220 * 1,5)</t>
  </si>
  <si>
    <t>Submódulo 4.2 – Intrajornada</t>
  </si>
  <si>
    <t>4.2</t>
  </si>
  <si>
    <t>Intrajornada</t>
  </si>
  <si>
    <t>Necessidade de intervalo</t>
  </si>
  <si>
    <t>Intervalo para repouso e alimentação</t>
  </si>
  <si>
    <t>Toral</t>
  </si>
  <si>
    <t>Quadro Resumo do Módulo 4 - Custo de Reposição do Profissional Ausente</t>
  </si>
  <si>
    <t>Custo de Reposição do Profissional Ausente</t>
  </si>
  <si>
    <t>Módulo 5 - Insumos Diversos</t>
  </si>
  <si>
    <t>Insumos Diversos</t>
  </si>
  <si>
    <t>Uniformes</t>
  </si>
  <si>
    <t>EPI´s e Materiais de Apoio</t>
  </si>
  <si>
    <t>Material de Consumo</t>
  </si>
  <si>
    <t>Outros (Equipamentos Diversos)</t>
  </si>
  <si>
    <t>Nota: Valores mensais estimados por empregado.</t>
  </si>
  <si>
    <t> MÓDULO 6 - CUSTOS INDIRETOS, TRIBUTOS E LUCRO</t>
  </si>
  <si>
    <t>Base de cálculo do Módulo 6 = Módulo 1 + Módulo 2 + Módulo 3 + Módulo 4 + Módulo 5.</t>
  </si>
  <si>
    <t>Custos Indiretos, Tributos e Lucro</t>
  </si>
  <si>
    <t>Custos Indiretos</t>
  </si>
  <si>
    <t>Lucro</t>
  </si>
  <si>
    <t>Tributos</t>
  </si>
  <si>
    <t>C.1. Tributos Federais (Cofins)</t>
  </si>
  <si>
    <t>C.2. Tributos Federais (Pis)</t>
  </si>
  <si>
    <t>C.3. Tributos Municipais (ISS)</t>
  </si>
  <si>
    <t>Nota (1): Custos Indiretos, Tributos e Lucro por empregado.</t>
  </si>
  <si>
    <t>Nota (2): O valor referente a tributos é obtido aplicando-se o percentual sobre o valor do faturamento.</t>
  </si>
  <si>
    <t>Nota (3): Conforme Art. 8º da Lei nº 10.637 de 2002 e Art. 10 da Lei nº 10.833 de 2003 que instituíram o PIS/Pasep e a COFINS não-cumulativos, as pessoas jurídicas referidas na Lei nº 7.102, de 1983, Permanecem sujeitas às normas da legislação vigente anteriormente. Portanto, estarão excluídas do regime não cumulativo e terão todas as suas receitas sujeitas a cumulatividade da Cofins e da Contribuição para o PIS/Pasep, submetendo-se às alíquotas de 3% (três por cento) e 0,65% (sessenta e cinco centésimos por cento), respectivamente.</t>
  </si>
  <si>
    <t>Nota (4):Foi utilizado como base para os cálculos dos Custos Indiretos e Lucro o Caderno Técnico de Contratação de Serviços de Vigilância do Ministério da Economia de 2019. Adaptando-se o percentual do lucro à base de Cálculo utilizada nas planilhas de Custos das licitações anteriores.</t>
  </si>
  <si>
    <t>2. QUADRO RESUMO DO CUSTO POR EMPREGADO</t>
  </si>
  <si>
    <t>Mão de obra vinculada à execução contratual (valor por empregado)</t>
  </si>
  <si>
    <t>(R$)</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</si>
  <si>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</si>
  <si>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</si>
  <si>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</si>
  <si>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</si>
  <si>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</si>
  <si>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+C+ D + E)</t>
  </si>
  <si>
    <t>Módulo 6 – Custos Indiretos, Tributos e Lucro</t>
  </si>
  <si>
    <t>Valor total por empregado</t>
  </si>
  <si>
    <t>3. QUADRO RESUMO DO VALOR MENSAL DOS SERVIÇOS</t>
  </si>
  <si>
    <t>Tipo de serviço (A)</t>
  </si>
  <si>
    <t>Valor proposto por empregado (B)</t>
  </si>
  <si>
    <t>Qtde de empregados por posto ( C )</t>
  </si>
  <si>
    <t>Valor proposto por posto (D) = (B x C)</t>
  </si>
  <si>
    <t>Qtde de postos (E)</t>
  </si>
  <si>
    <t>Valor Mensal do serviço (F)=(DXE)</t>
  </si>
  <si>
    <t>I</t>
  </si>
  <si>
    <t>VALOR MENSAL DOS SERVIÇOS (I)</t>
  </si>
  <si>
    <t>4. QUADRO DEMONSTRATIVO DO VALOR GLOBAL DA PROPOSTA</t>
  </si>
  <si>
    <t>VALOR GLOBAL DA PROPOSTA</t>
  </si>
  <si>
    <t>DESCRIÇÃO</t>
  </si>
  <si>
    <t>VALOR (R$)</t>
  </si>
  <si>
    <t xml:space="preserve">Valor proposto por unidade de medida </t>
  </si>
  <si>
    <t>Valor mensal do serviço</t>
  </si>
  <si>
    <t>Valor global da proposta
(Valor mensal do serviço multiplicado pelo número de meses do contrato).</t>
  </si>
  <si>
    <t>Nota: Informar o valor da unidade de medida por tipo de serviço.</t>
  </si>
  <si>
    <t>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</si>
  <si>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Posto 12X36 h NOTURNO MOTORIZADO</t>
  </si>
  <si>
    <t>Adicional Noturno</t>
  </si>
  <si>
    <t>Hora Noturna Reduzida</t>
  </si>
  <si>
    <t>Posto 12X36 h DIURNO NÃO MOTORIZADO</t>
  </si>
  <si>
    <t>Posto 12X36 h NOTURNO NÃO MOTORIZADO</t>
  </si>
  <si>
    <t>PLANILHA DE PREÇO MÉDIO DE REFERÊNCIA</t>
  </si>
  <si>
    <t>CAMPUS PETROLINA ZONA RURAL</t>
  </si>
  <si>
    <t>Tipo de Posto</t>
  </si>
  <si>
    <t>Nº de Postos</t>
  </si>
  <si>
    <t>Empregados</t>
  </si>
  <si>
    <r>
      <rPr>
        <sz val="10"/>
        <color rgb="FF000000"/>
        <rFont val="Arial"/>
        <family val="2"/>
        <charset val="1"/>
      </rPr>
      <t xml:space="preserve">Vigilância Armada Diurna </t>
    </r>
    <r>
      <rPr>
        <b/>
        <sz val="10"/>
        <color rgb="FF000000"/>
        <rFont val="Arial"/>
        <family val="2"/>
        <charset val="1"/>
      </rPr>
      <t>NÃO</t>
    </r>
    <r>
      <rPr>
        <sz val="10"/>
        <color rgb="FF000000"/>
        <rFont val="Arial"/>
        <family val="2"/>
        <charset val="1"/>
      </rPr>
      <t xml:space="preserve"> Motorizada</t>
    </r>
  </si>
  <si>
    <t>Vigilância Armada Diurna Motorizada</t>
  </si>
  <si>
    <r>
      <rPr>
        <sz val="10"/>
        <color rgb="FF000000"/>
        <rFont val="Arial"/>
        <family val="2"/>
        <charset val="1"/>
      </rPr>
      <t xml:space="preserve">Vigilância Armada Noturna </t>
    </r>
    <r>
      <rPr>
        <b/>
        <sz val="10"/>
        <color rgb="FF000000"/>
        <rFont val="Arial"/>
        <family val="2"/>
        <charset val="1"/>
      </rPr>
      <t>NÃO</t>
    </r>
    <r>
      <rPr>
        <sz val="10"/>
        <color rgb="FF000000"/>
        <rFont val="Arial"/>
        <family val="2"/>
        <charset val="1"/>
      </rPr>
      <t xml:space="preserve"> Motorizada</t>
    </r>
  </si>
  <si>
    <t>Vigilância Armada Noturna Motorizada</t>
  </si>
  <si>
    <t>Totais</t>
  </si>
  <si>
    <t>Preço de Referência Uniformes POR EMPREGADO / POSTO</t>
  </si>
  <si>
    <t>Item</t>
  </si>
  <si>
    <t>Descrição</t>
  </si>
  <si>
    <t>Unidade de Fornecimento</t>
  </si>
  <si>
    <t>Tipo de Uso</t>
  </si>
  <si>
    <t>Quantidade Anual por Empregado</t>
  </si>
  <si>
    <t>Quantidade Total / Ano</t>
  </si>
  <si>
    <t>Valor Unitário Estimado</t>
  </si>
  <si>
    <t>Valor Total / Ano</t>
  </si>
  <si>
    <t>Valor Unitário Mês / por Empregado</t>
  </si>
  <si>
    <t>Fórmulas para cálculos</t>
  </si>
  <si>
    <t>(A)</t>
  </si>
  <si>
    <t>(B)</t>
  </si>
  <si>
    <t>C = (A x B)</t>
  </si>
  <si>
    <t>D = (C / 12) / 8</t>
  </si>
  <si>
    <t>Par</t>
  </si>
  <si>
    <t>Individual</t>
  </si>
  <si>
    <t>Unidade</t>
  </si>
  <si>
    <t>Cinto de nylon: na cor preta com as seguintes especificações: material do cinto em Nylon; comprimento 125 cm; largura 5.5 cm; material da fivela Polímero; feche de encaixe seguro e rápido; ajustável para qualquer cintura; modelo Padrão N.A.</t>
  </si>
  <si>
    <t>Crachá de PVC completo com cordão personalizado com o emblema da empresa, com as seguintes especificações: Cordão com 2 cm de largura impressão colorida frente e verso podendo ser com mosquete ou prendedor jacaré; Crachá em pvc de 1mm com laminação fosca anti reflexo; Impressão no crachá frente e verso com as seguintes dimensões: 9 x 6 cm, sendo Altura: 9.00 cm e Largura: 6.00 cm.</t>
  </si>
  <si>
    <t>Jaqueta de Frio ou Japona tipo Rip Stop na cor preta com as seguintes especificações: confeccionado em tecido Rip Stop Profissional; Forro interno em tecido 100% Poliéster; 4 bolsos frontais com tampa; fechamento com zíper e botões; com touca que pode ser ocultada em um compartimento especial; e cordão que impede a entrada de vento pela parte inferior da japona.</t>
  </si>
  <si>
    <t>Meia do tipo militar na cor preta com as seguintes especificações: Ideal para usar em calçado bota tipo coturno; Composição: 52,64% Algodão / 46% Poliamida / 1,36% Elastodieno; Constituída de perna, calcanhar e pé; tamanho único.</t>
  </si>
  <si>
    <t>Valor Total por mês / Empregado</t>
  </si>
  <si>
    <t>Valor Total por mês / Posto</t>
  </si>
  <si>
    <t>Vida Útil (Meses)</t>
  </si>
  <si>
    <t>E = (C / D) / 8</t>
  </si>
  <si>
    <t>Compartilhado</t>
  </si>
  <si>
    <t>Apito com cordão: Apito, material: metal ou plástico; aplicação: vigia, tamanho: médio, características adicionais: com cordão</t>
  </si>
  <si>
    <t>Cassetete. material: polímero; comprimento: aproximadamente 58 cm; tipo: tonfa; formato: anatômico; características adicionais: cor preta, cabo sulcos transversais toda extensão</t>
  </si>
  <si>
    <t>Capa e Colete a prova de balas com as seguintes especificações: Colete balístico com NÍVEL DE PROTEÇÃO: Nível de proteção II. Colete Multiameaça para uso policial Nível II, confeccionado em material leve e flexível em tecido de Aramida, para proteção simultânea contra-ataques de objetos e ou instrumentos pontiagudos (SPIKE), com energia de impacto E1 igual a 33 Joules + 0,60, e E2 igual a 50 Joules.</t>
  </si>
  <si>
    <t>Cinto tático com coldre, porta tonfa, baleiro e porta lanterna. Com regulagem com velcro. Em tecido Rip-stop extra forte. Confeccionado com material durável, de alta resistência, com excelente acabamento na cor preta. O cinto deverá ser novo, de primeiro uso.</t>
  </si>
  <si>
    <t>Lanterna LED tática profissional com as seguintes especificações: Multifunção inteligente: acendimento sempre no modo de alta intensidade; 300 lumens; 2 horas de autonomia; Resistente à água (IPX6); Foco regulável com a função zoom; 5 funções com multifunção inteligente; Compacta; LED Cree XML2 U2 para uso profissional; Acionamento traseiro multifunção: alta, baixa, velada, estrobo e S.O.S; Empunhadura ergonômica com textura antiderrapante e clip tático; Design tático compacto, em alumínio aeroespacial; Recarregável, incluindo bateria 18650</t>
  </si>
  <si>
    <t>Rádio de comunicação. Rádio comunicador UHF/VHF, bivolt, com entrada para fones de ouvido/microfone e com bateria recarregável. Área de cobertura de no mínimo 4km; Acessórios: carregador rápido bivolt, clipe cinto, fone ouvido.</t>
  </si>
  <si>
    <t>Revólver calibre 38: comprimento do cano de 5 a 6 Polegadas; capacidade de 6 a 7 tiros</t>
  </si>
  <si>
    <t>E = (C / D) / 4</t>
  </si>
  <si>
    <t xml:space="preserve">Capacete para motociclista, número 60, com forro antialérgico em espuma, casco em ABS e isopor, com entradas de ar para ventilação, viseira em policarbonato, cinta jugular com fecho micrométrico, dentro das normas ABNT / INMETRO comprovada através de selo fixado no próprio acessório.
</t>
  </si>
  <si>
    <t xml:space="preserve">Luva de proteção para motociclista, tamanho G, com proteção extra no dorso e na palma, interior em tecido acolchoado, fechamento em velcro.
</t>
  </si>
  <si>
    <t>Caneleira para motociclista com joelheira, material do casco rígido e de alta resistência, interior de tecido perfurado macio, ajuste ergonômico curvo e fixação através de cintas na parte superior e inferior de cada peça.</t>
  </si>
  <si>
    <t>Litros</t>
  </si>
  <si>
    <t>Valor Total por Mês / Por Posto Motorizado</t>
  </si>
  <si>
    <r>
      <rPr>
        <sz val="10"/>
        <rFont val="Arial"/>
        <family val="2"/>
        <charset val="128"/>
      </rPr>
      <t xml:space="preserve">A depreciação de uma máquina deve obedecer o que é determinado pela Secretaria da Receita Federal, no artigo 305 do RIR/99, que estipula o prazo de 10 anos para depreciação de máquinas e equipamentos, 5 anos para veículos, 10 anos para móveis e utensílios e 25 anos para os
imóveis. Estas normas descritas são sugeridas pela SRF, mas não obrigatoriamente é necessário utilizar esta tabela para cálculo da depreciação dos bens em uma empresa, principalmente se ela for do Simples Nacional ou Lucro Presumido. 
A informação da vida útil, se tira geralmente do catálogo do fabricante ou de experiências passadas da construtora. A vida útil depende do tipo de equipamento, das condições de trabalho, da qualidade e da manutenção. 
A Receita Federal estabelece limites para a vida útil de cada tipo de máquina. Pode-se depreciar em menos tempo, porém não em mais tempo. Diante do exposto, utilizaremos como parâmetro a Instrução Normativa RFB nº: 1700, de 14 de março de 2017, ANEXO III - TAXAS ANUAIS DE DEPRECIAÇÃO e INSTRUÇÃO NORMATIVA SRF Nº 162, DE 31 DE DEZEMBRO DE 1998, ANEXO I.
</t>
    </r>
    <r>
      <rPr>
        <b/>
        <u/>
        <sz val="10"/>
        <rFont val="Arial"/>
        <family val="2"/>
        <charset val="128"/>
      </rPr>
      <t>OBS.</t>
    </r>
    <r>
      <rPr>
        <sz val="10"/>
        <rFont val="Arial"/>
        <family val="2"/>
        <charset val="128"/>
      </rPr>
      <t>: A vida útil do item 17 da planilha de EPI’s e Materiais de Apoio (Revólver calibre 38: comprimento do cano de 5 a 6 Polegadas; capacidade de 6 a 7 tiros), foi definida de acordo com pesquisas, como por exemplo, a cartilha de depreciação do exército brasileiro de Brasília.</t>
    </r>
  </si>
  <si>
    <t>Preço de Referência Equipamentos Diversos POR EMPREGADO / POSTO Motorizado</t>
  </si>
  <si>
    <t>Vida Ùtil (Meses)</t>
  </si>
  <si>
    <t>Motocicleta nova com as seguintes especificações: cilindrada mínima 160 cc, tipo Bros, Crosser ou similar, para a realização de 4 (quatro) rondas diurnas de 12 Km e 4 (quatro) rondas noturnas de 12 Km por dia na área da fazenda experimental do Campus Petrolina Zona Rural.</t>
  </si>
  <si>
    <t xml:space="preserve">Considerações relativas aos parâmetros utilizados para efeito de cálculo da depreciação dos itens previstos para contratação deste serviço </t>
  </si>
  <si>
    <t xml:space="preserve">A depreciação de uma máquina deve obedecer o que é determinado pela Secretaria da Receita Federal, no artigo 305 do RIR/99, que estipula o prazo de 10 anos para depreciação de máquinas e equipamentos, 5 anos para veículos, 10 anos para móveis e utensílios e 25 anos para os imóveis. Estas normas descritas são sugeridas pela SRF, mas não obrigatoriamente é necessário utilizar esta tabela para cálculo da depreciação dos bens em uma empresa, principalmente se ela for do Simples Nacional ou Lucro Presumido.
A informação da vida útil, se tira geralmente do catálogo do fabricante ou de experiências passadas da construtora. A vida útil depende do tipo de equipamento, das condições de trabalho e da qualidade da manutenção.
A Receita Federal estabelece limites para a vida útil de cada tipo de máquina. Pode-se depreciar em menos tempo, porém não em mais tempo.
Diante do exposto, utilizaremos como parâmetro a Instrução Normativa RFB nº: 1700, de 14 de março de 2017, ANEXO III - TAXAS ANUAIS DE
DEPRECIAÇÃO.
</t>
  </si>
  <si>
    <t>QUADRO RESUMO DAS PLANILHAS - ESTIMATIVA DE CONTRATAÇÃO</t>
  </si>
  <si>
    <t xml:space="preserve"> DESCRIÇÃO/
ESPECIFICAÇÃO </t>
  </si>
  <si>
    <t>Quant.</t>
  </si>
  <si>
    <t>VALOR UNITÁRIO DO POSTO</t>
  </si>
  <si>
    <t>VALOR ANUAL DO POSTO</t>
  </si>
  <si>
    <t>VALOR TOTAL MENSAL</t>
  </si>
  <si>
    <t>VALOR TOTAL ANUAL</t>
  </si>
  <si>
    <t>_____________________________________</t>
  </si>
  <si>
    <t>____________________</t>
  </si>
  <si>
    <t>Thaminne Myllena Maria de Carvalho Moura</t>
  </si>
  <si>
    <t>Contadora SIAPE 1037639</t>
  </si>
  <si>
    <t>IFSertãoPE / PROAD / DpCont.</t>
  </si>
  <si>
    <t>Nota 2: Observar a previsão dos benefícios contidos em Acordos, Convenções e Dissídios Coletivos de Trabalho e atentar-se ao disposto no art. 6º da Instrução Normativa 05/2017.</t>
  </si>
  <si>
    <t>2.4</t>
  </si>
  <si>
    <t>Indenização do trabalho intrajornada</t>
  </si>
  <si>
    <t>Valor do Intervalo Intrajornada</t>
  </si>
  <si>
    <t>Incidência de Prêvidencia Social + Terceiros + FGTS Sobre Indenização Intervalo - SC COSIT SRF Nº 108 de 07/06/23 - 36,80%</t>
  </si>
  <si>
    <t>Nota 1: Por tratar-se de condição excepcional, dependerá de decisão do órgão contratante, bem como de disposições constantes da Convenção Coletiva quanto ao tempo de intervalo e ao adicional para pagamento.</t>
  </si>
  <si>
    <t>Nota 2:  Os valores limites consideram apenas as condições ordinárias de contratação, não incluindo necessidades excepcionais na execução do serviço que venham a representar custos adicionais para contratação Caso o órgão ou entidade opte pela não concessão do intervalo intrajornada (rubrica extraordinária), tendo em vista a necessidade e especificidade da contratação, o valor referente a esta rubrica (intrajornada) deverá seguir o disciplinado no § 4º do art. 71 da Consolidação das Leis do Trabalho (CLT).</t>
  </si>
  <si>
    <t>Nota 1: Conforme Cláusula Quadragésima Terceira da Convenção Coletivac 290/2024, A quantidade de horas para todos os empregados é de 191 (cento e noventa e uma) horas efetivamente trabalhadas, o que adicionado ao repouso remunerado perfaz um total de 220 (duzentos e vinte) horas mensais.</t>
  </si>
  <si>
    <t>Nota 2: Conforme SOLUÇÃO DE CONSULTA COSIT Nº 108, DE 7 DE JUNHO DE 2023: Após a vigência da Lei nº 13.467, de 2017, ocorrida em 11 de novembro de 2017, a verba paga em razão da supressão parcial ou total do intervalo intrajornada integra a base de cálculo para fins de incidência das contribuições sociais previdenciárias sobre a folha de salários e salário-de-contribuição.</t>
  </si>
  <si>
    <t xml:space="preserve">Nota 3:  Os valores limites consideram apenas as condições ordinárias de contratação, não incluindo necessidades excepcionais na execução do serviço que venham a representar custos adicionais para contratação Caso o órgão ou entidade opte pela não concessão do intervalo intrajornada (rubrica extraordinária), tendo em vista a necessidade e especificidade da contratação, o valor referente a esta rubrica (intrajornada) deverá seguir o disciplinado no § 4º do art. 71 da Consolidação das Leis do Trabalho (CLT).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</si>
  <si>
    <t>Indenização do Intervalo Intrajornada</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</si>
  <si>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</si>
  <si>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Submódulo 2.4 - Indenização do Intervalo Intrajornada.</t>
  </si>
  <si>
    <t xml:space="preserve">Bota tipo coturno tipo Militar com as seguintes
especificações: FORRAÇÃO: Tecido poliéster, poliamida dublado, forro do colarinho em trama colmeia; PALMILHA CONFORTO confeccionada em poliuretano de alta resiliência, conformada, e tecido poliéster para absorção de suor; SOLADO CORVETA Solado de borracha de alto
desempenho; Resistência a altas temperaturas até 300º C Blaqueação total;
</t>
  </si>
  <si>
    <t>Boné na cor preta com emblema da empresa com as seguintes especificações: Confeccionado em tecido Rip
Stop Profissional; Tamanho único; Velcro na parte de trás que permita a regulagem da numeração entre 54 e 62; que possua 2 ilhóses em cada lado do boné, para respiro; comprimento da Aba, medido na parte central:
6,5 cm e na Largura da Aba: 17 cm; e que seja extremamente maleável, leve e resistente</t>
  </si>
  <si>
    <t>Calça tática na cor preta tipo Rip Stop com as seguintes especificações: Material/tecido: 67% Algodão e 33%
Poliéster em Rip Stop; costura dupla; material reforçado; tecido confortável; reforço nos joelhos; fácil de lavar; possui 06 Bolsos, sendo 02 Traseiros, 02 Laterais e 02 Frontais</t>
  </si>
  <si>
    <t>Camisa tática na cor preta de manga curta tipo Ripstop com as seguintes especificações: Material/tecido: 67% Algodão e 33% Poliéster em Rip Stop; costura dupla; material reforçado; tecido confortável, fechamento com
botão; martingali nos ombros; velcro acima do bolso direito; dois bolsos frontais superiores com lapela; bolso esquerdo com abertura para entrada de caneta; costa lisa sem recortes para aplicação de bordado ou estampa.</t>
  </si>
  <si>
    <t>Capa de chuva com emblema da empresa com as seguintes especificações: Confeccionada em Nylon emborrachado impermeável; Capuz com regulagem através de cordão com travador; possui 10 pares de botões de pressão, sendo cada botão possui um lado macho e outra fêmea; Possui dois bolsos tipo envelope medindo 120 mm x 130 mm, com fechamento através de botões; Sutache para identificação acima do bolso direito; Nos ombros contém duas lapelas medindo 120 mm x 50 mm para fixação de platinas com fechamento
através de botões.</t>
  </si>
  <si>
    <t>Algemas: Algema, material: aço carbono aisi 1020, tratamento superficial: niquelado, aplicação: pulso, características adicionais: com dobradiça, trava e porta algemas</t>
  </si>
  <si>
    <t>Binocolo com Ampliação: 30 X 60 Zoom, campo de visão: 7,2 º 126M/1000M. Características Adicionais: Cor preto. Acessórios: 1 estojo de transporte e 1 pano de limpeza</t>
  </si>
  <si>
    <t>Preço de Referência EPI’s POR EMPREGADO / POSTO</t>
  </si>
  <si>
    <r>
      <t xml:space="preserve">Preço de Referência Equipamentos de Proteção Individual POR EMPREGADO / POSTO </t>
    </r>
    <r>
      <rPr>
        <b/>
        <sz val="9"/>
        <color rgb="FFFFFFFF"/>
        <rFont val="Arial"/>
        <family val="2"/>
        <charset val="1"/>
      </rPr>
      <t>(Apenas Noturno Motorizado)</t>
    </r>
  </si>
  <si>
    <t>Valor Total por Mês / Por Empregado: Itens 10 até 21 (Posto Motorizado)</t>
  </si>
  <si>
    <t>Preço de Referência Materiais de Apoio / Consumo POR EMPREGADO / POSTO</t>
  </si>
  <si>
    <t xml:space="preserve">Valor Total por Mês / Por Empregado: </t>
  </si>
  <si>
    <t>Caneta esferográfica na cor azul ou preta</t>
  </si>
  <si>
    <t xml:space="preserve">Livro de ocorrências. Livro tipo atas em margens. Folhas numeradas tipograficamente e acabamento em capa dura. Dimensão 21,10cm x 30,80cm
</t>
  </si>
  <si>
    <t>Munição calibre 38. Projétil munição arma fogo,
material: chumbo, calibre: .38, tipo: ogival, peso: 158 g,aplicação: revólver, calibre .38 especial</t>
  </si>
  <si>
    <t>Preços de Referência Equipamentos de Proteção Individual e Material de Consumo POR EMPREGADO / POSTO (Apenas Posto Motorizado)</t>
  </si>
  <si>
    <t>Combustível para abastecimento da motocicleta em conformidade com a realização de 48 km de rondas diurnas e 48 km de rondas noturnas diariamente (4 rondas de 12 km em
cada turno) – Considerando um consumo médio de 35 km/Litro teremos um total de 2,6 litros de combustível/dia, perfazendo um total de 78 litros/mês</t>
  </si>
  <si>
    <t>936 litros/ano (78 por mês)</t>
  </si>
  <si>
    <t xml:space="preserve">Preço de Referência Equipamentos Diversos POR EMPREGADO / POSTO </t>
  </si>
  <si>
    <t>Cofre para armazenamento de armas e munições.</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</si>
  <si>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</si>
  <si>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Nota 4: Conforme informação do Campus Petrolina Zona Rural os empregados dos postos de vigilância terão seu intervalo intrajornada suprimido, devendo a hora ser acrescida de 50%.</t>
  </si>
  <si>
    <t>Nota 4: Conforme informação da Campus Petrolina Zona Rural os empregados dos postos de vigilância terão seu intervalo intrajornada suprimido, devendo a hora ser acrescida de 50%.</t>
  </si>
  <si>
    <t>Nota 4: Conforme informação da Petrolina Zona Rural os empregados dos postos de vigilância terão seu intervalo intrajornada suprimido, devendo a hora ser acrescida de 50%.</t>
  </si>
  <si>
    <t>Valor Total por mês / Empregado ( Itens 26 até 27) Posto motorizado</t>
  </si>
  <si>
    <t>Valor Total por Mês / Por Empregado: Itens 22 até 25 (posto motorizado)</t>
  </si>
  <si>
    <t>Nota 2: Conforme Cláusula Terceira da CCT 000626/2025 as empresas pagarão o adicional de periculosidade, observando as regras estabelecidas na Lei nº 12.704/2012 e a sua regulamentação pela Portaria MTE 1.855/2013. Em consequência, a remuneração dos vigilantes será constituída das seguintes parcelas Piso Salarial: R$ 1.699,46 e Adicional de Periculosidade 30%: R$ 509,84.</t>
  </si>
  <si>
    <t xml:space="preserve">CCT000626/2025 </t>
  </si>
  <si>
    <t>Nota 3:Conforme Cláusula Quadragésima Segunda, Parágrafo Terceiro da CCT 626/2025 A utilização da escala de 12x36 dar-se-á arrimado, exclusivamente, por Acordo Coletivo de Trabalho.</t>
  </si>
  <si>
    <t>Auxílio Refeição/Alimentação  (15 x (R$ 40,53 - R$1,00,) conforme Cláusula Décima Quarta - Parágrafo Segundo CCT 626/2025)</t>
  </si>
  <si>
    <t xml:space="preserve">Assistência Social (conforme Cláusula Décima Sexta Parágrafo Segundo CCT 626/2025)  </t>
  </si>
  <si>
    <t>Outros (Prêmio Assiduidade - Cláusula Décima Segunda CCT 626/2025)</t>
  </si>
  <si>
    <t>Nota 4: O valor do item “D” (Seguro de Vida, Invalidez e Funeral) está em branco, porém, orientamos que a licitante preencha/informe o valor a ser contratado conforme prever a Cláusula Décima Quinta da CCT 626/2025, que informa que as empresas se obrigam a realizar seguro de vida individual ou em grupo para os vigilantes, objetivando indenizações em caso de morte ou invalidez permanente em serviço, consoante a legislação vigente atinente a segurança privada.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</si>
</sst>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416]d/m/yyyy"/>
    <numFmt numFmtId="165" formatCode="_-&quot;R$ &quot;* #,##0.00_-;&quot;-R$ &quot;* #,##0.00_-;_-&quot;R$ &quot;* \-??_-;_-@_-"/>
    <numFmt numFmtId="166" formatCode="[$R$-416]\ #,##0.00;[Red]\-[$R$-416]\ #,##0.00"/>
    <numFmt numFmtId="167" formatCode="0.000"/>
    <numFmt numFmtId="168" formatCode="0.0000"/>
    <numFmt numFmtId="169" formatCode="_-* #,##0.00_-;\-* #,##0.00_-;_-* \-??_-;_-@_-"/>
    <numFmt numFmtId="170" formatCode="#,##0.00000"/>
    <numFmt numFmtId="171" formatCode="_(&quot;R$ &quot;* #,##0.00_);_(&quot;R$ &quot;* \(#,##0.00\);_(&quot;R$ &quot;* \-??_);_(@_)"/>
    <numFmt numFmtId="172" formatCode="&quot;R$ &quot;#,##0.00;[Red]&quot;-R$ &quot;#,##0.00"/>
  </numFmts>
  <fonts count="24">
    <font>
      <sz val="11"/>
      <color rgb="FF000000"/>
      <name val="Arial"/>
      <family val="2"/>
      <charset val="1"/>
    </font>
    <font>
      <sz val="11"/>
      <color rgb="FF000000"/>
      <name val="Calibri"/>
      <family val="2"/>
      <charset val="1"/>
    </font>
    <font>
      <b/>
      <sz val="10"/>
      <color rgb="FF000000"/>
      <name val="Arial"/>
      <family val="2"/>
      <charset val="1"/>
    </font>
    <font>
      <sz val="10"/>
      <color rgb="FF000000"/>
      <name val="Arial"/>
      <family val="2"/>
      <charset val="1"/>
    </font>
    <font>
      <strike/>
      <sz val="10"/>
      <color rgb="FF000000"/>
      <name val="Arial"/>
      <family val="2"/>
      <charset val="1"/>
    </font>
    <font>
      <sz val="10"/>
      <name val="Arial"/>
      <family val="2"/>
      <charset val="1"/>
    </font>
    <font>
      <b/>
      <sz val="10"/>
      <name val="Arial"/>
      <family val="2"/>
      <charset val="1"/>
    </font>
    <font>
      <sz val="10"/>
      <color rgb="FF000000"/>
      <name val="Times New Roman"/>
      <family val="1"/>
      <charset val="1"/>
    </font>
    <font>
      <sz val="10"/>
      <name val="Times New Roman"/>
      <family val="1"/>
      <charset val="1"/>
    </font>
    <font>
      <sz val="10"/>
      <color rgb="FF000000"/>
      <name val="CIDFont+F4"/>
      <charset val="1"/>
    </font>
    <font>
      <sz val="10"/>
      <color rgb="FF993300"/>
      <name val="Arial"/>
      <family val="2"/>
      <charset val="1"/>
    </font>
    <font>
      <sz val="10"/>
      <color rgb="FFFFFFFF"/>
      <name val="Arial"/>
      <family val="2"/>
      <charset val="1"/>
    </font>
    <font>
      <b/>
      <sz val="9"/>
      <color rgb="FF000000"/>
      <name val="Arial"/>
      <family val="2"/>
      <charset val="1"/>
    </font>
    <font>
      <sz val="9"/>
      <color rgb="FF000000"/>
      <name val="Arial"/>
      <family val="2"/>
      <charset val="1"/>
    </font>
    <font>
      <b/>
      <sz val="9"/>
      <color rgb="FFFFFFFF"/>
      <name val="Arial"/>
      <family val="2"/>
      <charset val="1"/>
    </font>
    <font>
      <sz val="10"/>
      <name val="Arial"/>
      <family val="2"/>
      <charset val="128"/>
    </font>
    <font>
      <b/>
      <u/>
      <sz val="10"/>
      <name val="Arial"/>
      <family val="2"/>
      <charset val="128"/>
    </font>
    <font>
      <b/>
      <sz val="11"/>
      <color rgb="FF000000"/>
      <name val="Arial"/>
      <family val="2"/>
      <charset val="1"/>
    </font>
    <font>
      <b/>
      <sz val="11"/>
      <color rgb="FF000000"/>
      <name val="Calibri"/>
      <family val="2"/>
      <charset val="1"/>
    </font>
    <font>
      <b/>
      <sz val="11"/>
      <color rgb="FFFF0000"/>
      <name val="Calibri"/>
      <family val="2"/>
      <charset val="1"/>
    </font>
    <font>
      <b/>
      <sz val="14"/>
      <color rgb="FF000000"/>
      <name val="Calibri"/>
      <family val="2"/>
      <charset val="1"/>
    </font>
    <font>
      <b/>
      <sz val="10"/>
      <name val="Arial"/>
      <family val="2"/>
    </font>
    <font>
      <sz val="10"/>
      <name val="Arial"/>
      <family val="2"/>
    </font>
    <font>
      <sz val="9"/>
      <color rgb="FF000000"/>
      <name val="ArialMT"/>
    </font>
  </fonts>
  <fills count="19">
    <fill>
      <patternFill patternType="none"/>
    </fill>
    <fill>
      <patternFill patternType="gray125"/>
    </fill>
    <fill>
      <patternFill patternType="solid">
        <fgColor rgb="FFCCCCFF"/>
        <bgColor rgb="FFBDD7EE"/>
      </patternFill>
    </fill>
    <fill>
      <patternFill patternType="solid">
        <fgColor rgb="FFC0C0C0"/>
        <bgColor rgb="FFBFBFBF"/>
      </patternFill>
    </fill>
    <fill>
      <patternFill patternType="solid">
        <fgColor rgb="FFCCFFCC"/>
        <bgColor rgb="FFCCFFFF"/>
      </patternFill>
    </fill>
    <fill>
      <patternFill patternType="solid">
        <fgColor rgb="FFFFFFFF"/>
        <bgColor rgb="FFFFFFCC"/>
      </patternFill>
    </fill>
    <fill>
      <patternFill patternType="solid">
        <fgColor rgb="FFBFBFBF"/>
        <bgColor rgb="FFC0C0C0"/>
      </patternFill>
    </fill>
    <fill>
      <patternFill patternType="solid">
        <fgColor rgb="FF00B0F0"/>
        <bgColor rgb="FF008080"/>
      </patternFill>
    </fill>
    <fill>
      <patternFill patternType="solid">
        <fgColor rgb="FFB4C7E7"/>
        <bgColor rgb="FFBDD7EE"/>
      </patternFill>
    </fill>
    <fill>
      <patternFill patternType="solid">
        <fgColor rgb="FFFF9933"/>
        <bgColor rgb="FFFF8080"/>
      </patternFill>
    </fill>
    <fill>
      <patternFill patternType="solid">
        <fgColor rgb="FF66FF99"/>
        <bgColor rgb="FFCCFFCC"/>
      </patternFill>
    </fill>
    <fill>
      <patternFill patternType="solid">
        <fgColor rgb="FFBDD7EE"/>
        <bgColor rgb="FFCCCCFF"/>
      </patternFill>
    </fill>
    <fill>
      <patternFill patternType="solid">
        <fgColor rgb="FFCCFFFF"/>
        <bgColor rgb="FFCCFFCC"/>
      </patternFill>
    </fill>
    <fill>
      <patternFill patternType="solid">
        <fgColor rgb="FFFFFF00"/>
        <bgColor rgb="FFFFFF00"/>
      </patternFill>
    </fill>
    <fill>
      <patternFill patternType="solid">
        <fgColor rgb="FFFFFFCC"/>
        <bgColor rgb="FFFFFFFF"/>
      </patternFill>
    </fill>
    <fill>
      <patternFill patternType="solid">
        <fgColor rgb="FF99CCFF"/>
        <bgColor rgb="FFB4C7E7"/>
      </patternFill>
    </fill>
    <fill>
      <patternFill patternType="solid">
        <fgColor theme="0"/>
        <bgColor rgb="FFBFBFBF"/>
      </patternFill>
    </fill>
    <fill>
      <patternFill patternType="solid">
        <fgColor theme="0"/>
        <bgColor rgb="FFCCFFCC"/>
      </patternFill>
    </fill>
    <fill>
      <patternFill patternType="solid">
        <fgColor theme="0"/>
        <bgColor rgb="FFFFFF00"/>
      </patternFill>
    </fill>
  </fills>
  <borders count="34">
    <border>
      <left/>
      <right/>
      <top/>
      <bottom/>
      <diagonal/>
    </border>
    <border>
      <left style="hair">
        <color auto="1"/>
      </left>
      <right style="hair">
        <color auto="1"/>
      </right>
      <top style="hair">
        <color auto="1"/>
      </top>
      <bottom style="hair">
        <color auto="1"/>
      </bottom>
      <diagonal/>
    </border>
    <border>
      <left style="hair">
        <color rgb="FF003300"/>
      </left>
      <right style="hair">
        <color rgb="FF003300"/>
      </right>
      <top style="hair">
        <color auto="1"/>
      </top>
      <bottom style="hair">
        <color auto="1"/>
      </bottom>
      <diagonal/>
    </border>
    <border>
      <left/>
      <right/>
      <top style="hair">
        <color auto="1"/>
      </top>
      <bottom/>
      <diagonal/>
    </border>
    <border>
      <left style="hair">
        <color rgb="FF003300"/>
      </left>
      <right style="hair">
        <color rgb="FF003300"/>
      </right>
      <top style="hair">
        <color rgb="FF003300"/>
      </top>
      <bottom style="hair">
        <color rgb="FF003300"/>
      </bottom>
      <diagonal/>
    </border>
    <border>
      <left style="hair">
        <color rgb="FF003300"/>
      </left>
      <right style="hair">
        <color auto="1"/>
      </right>
      <top style="hair">
        <color rgb="FF003300"/>
      </top>
      <bottom style="hair">
        <color rgb="FF003300"/>
      </bottom>
      <diagonal/>
    </border>
    <border>
      <left style="hair">
        <color rgb="FF003300"/>
      </left>
      <right style="hair">
        <color rgb="FF003300"/>
      </right>
      <top style="hair">
        <color rgb="FF003300"/>
      </top>
      <bottom style="hair">
        <color auto="1"/>
      </bottom>
      <diagonal/>
    </border>
    <border>
      <left style="hair">
        <color rgb="FF003300"/>
      </left>
      <right style="hair">
        <color rgb="FF003300"/>
      </right>
      <top style="hair">
        <color auto="1"/>
      </top>
      <bottom style="hair">
        <color rgb="FF003300"/>
      </bottom>
      <diagonal/>
    </border>
    <border>
      <left/>
      <right/>
      <top style="hair">
        <color rgb="FF003300"/>
      </top>
      <bottom/>
      <diagonal/>
    </border>
    <border>
      <left/>
      <right/>
      <top/>
      <bottom style="hair">
        <color auto="1"/>
      </bottom>
      <diagonal/>
    </border>
    <border>
      <left style="hair">
        <color rgb="FF003300"/>
      </left>
      <right style="hair">
        <color rgb="FF003300"/>
      </right>
      <top/>
      <bottom style="hair">
        <color rgb="FF003300"/>
      </bottom>
      <diagonal/>
    </border>
    <border>
      <left style="hair">
        <color rgb="FF003300"/>
      </left>
      <right/>
      <top/>
      <bottom style="hair">
        <color rgb="FF003300"/>
      </bottom>
      <diagonal/>
    </border>
    <border>
      <left style="hair">
        <color rgb="FF003300"/>
      </left>
      <right/>
      <top style="hair">
        <color rgb="FF003300"/>
      </top>
      <bottom style="hair">
        <color rgb="FF003300"/>
      </bottom>
      <diagonal/>
    </border>
    <border>
      <left/>
      <right style="hair">
        <color rgb="FF003300"/>
      </right>
      <top style="hair">
        <color rgb="FF003300"/>
      </top>
      <bottom style="hair">
        <color rgb="FF003300"/>
      </bottom>
      <diagonal/>
    </border>
    <border>
      <left style="hair">
        <color auto="1"/>
      </left>
      <right style="hair">
        <color rgb="FF003300"/>
      </right>
      <top style="hair">
        <color rgb="FF003300"/>
      </top>
      <bottom style="hair">
        <color rgb="FF003300"/>
      </bottom>
      <diagonal/>
    </border>
    <border>
      <left/>
      <right/>
      <top/>
      <bottom style="hair">
        <color rgb="FF003300"/>
      </bottom>
      <diagonal/>
    </border>
    <border>
      <left style="hair">
        <color rgb="FF003300"/>
      </left>
      <right style="hair">
        <color rgb="FF003300"/>
      </right>
      <top style="hair">
        <color rgb="FF003300"/>
      </top>
      <bottom/>
      <diagonal/>
    </border>
    <border>
      <left/>
      <right/>
      <top style="hair">
        <color auto="1"/>
      </top>
      <bottom style="hair">
        <color rgb="FF003300"/>
      </bottom>
      <diagonal/>
    </border>
    <border>
      <left style="hair">
        <color auto="1"/>
      </left>
      <right style="hair">
        <color auto="1"/>
      </right>
      <top style="hair">
        <color rgb="FF003300"/>
      </top>
      <bottom style="hair">
        <color rgb="FF003300"/>
      </bottom>
      <diagonal/>
    </border>
    <border>
      <left style="hair">
        <color rgb="FF003300"/>
      </left>
      <right style="hair">
        <color auto="1"/>
      </right>
      <top/>
      <bottom style="hair">
        <color auto="1"/>
      </bottom>
      <diagonal/>
    </border>
    <border>
      <left style="hair">
        <color auto="1"/>
      </left>
      <right style="hair">
        <color auto="1"/>
      </right>
      <top style="hair">
        <color rgb="FF003300"/>
      </top>
      <bottom style="hair">
        <color auto="1"/>
      </bottom>
      <diagonal/>
    </border>
    <border>
      <left style="hair">
        <color auto="1"/>
      </left>
      <right style="hair">
        <color auto="1"/>
      </right>
      <top/>
      <bottom style="hair">
        <color auto="1"/>
      </bottom>
      <diagonal/>
    </border>
    <border>
      <left style="hair">
        <color auto="1"/>
      </left>
      <right style="hair">
        <color rgb="FF003300"/>
      </right>
      <top/>
      <bottom style="hair">
        <color auto="1"/>
      </bottom>
      <diagonal/>
    </border>
    <border>
      <left style="hair">
        <color rgb="FF003300"/>
      </left>
      <right style="hair">
        <color auto="1"/>
      </right>
      <top style="hair">
        <color auto="1"/>
      </top>
      <bottom style="hair">
        <color auto="1"/>
      </bottom>
      <diagonal/>
    </border>
    <border>
      <left style="hair">
        <color auto="1"/>
      </left>
      <right style="hair">
        <color rgb="FF003300"/>
      </right>
      <top style="hair">
        <color auto="1"/>
      </top>
      <bottom style="hair">
        <color auto="1"/>
      </bottom>
      <diagonal/>
    </border>
    <border>
      <left style="hair">
        <color auto="1"/>
      </left>
      <right style="hair">
        <color auto="1"/>
      </right>
      <top style="hair">
        <color auto="1"/>
      </top>
      <bottom style="hair">
        <color rgb="FF003300"/>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top style="hair">
        <color auto="1"/>
      </top>
      <bottom style="hair">
        <color auto="1"/>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hair">
        <color auto="1"/>
      </right>
      <top style="hair">
        <color auto="1"/>
      </top>
      <bottom style="hair">
        <color auto="1"/>
      </bottom>
      <diagonal/>
    </border>
  </borders>
  <cellStyleXfs count="4">
    <xf numFmtId="0" fontId="0" fillId="0" borderId="0"/>
    <xf numFmtId="165" fontId="5" fillId="0" borderId="0" applyBorder="0" applyProtection="0"/>
    <xf numFmtId="9" fontId="5" fillId="0" borderId="0" applyBorder="0" applyProtection="0"/>
    <xf numFmtId="0" fontId="1" fillId="0" borderId="0"/>
  </cellStyleXfs>
  <cellXfs count="284">
    <xf numFmtId="0" fontId="0" fillId="0" borderId="0" xfId="0"/>
    <xf numFmtId="0" fontId="0" fillId="0" borderId="0" xfId="0" applyFont="1"/>
    <xf numFmtId="4" fontId="0" fillId="0" borderId="0" xfId="0" applyNumberFormat="1" applyFont="1"/>
    <xf numFmtId="4" fontId="3" fillId="0" borderId="0" xfId="0" applyNumberFormat="1" applyFont="1"/>
    <xf numFmtId="0" fontId="3" fillId="0" borderId="0" xfId="0" applyFont="1"/>
    <xf numFmtId="0" fontId="3" fillId="0" borderId="0" xfId="0" applyFont="1" applyAlignment="1">
      <alignment horizontal="center"/>
    </xf>
    <xf numFmtId="0" fontId="3" fillId="0" borderId="0" xfId="0" applyFont="1" applyAlignment="1">
      <alignment horizontal="left" vertical="top"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justify"/>
    </xf>
    <xf numFmtId="0" fontId="2" fillId="3" borderId="4" xfId="0" applyFont="1" applyFill="1" applyBorder="1" applyAlignment="1">
      <alignment horizontal="center" vertical="center" wrapText="1"/>
    </xf>
    <xf numFmtId="0" fontId="3" fillId="0" borderId="8" xfId="0" applyFont="1" applyBorder="1"/>
    <xf numFmtId="0" fontId="3" fillId="0" borderId="0" xfId="0" applyFont="1" applyAlignment="1">
      <alignment horizontal="center" wrapText="1"/>
    </xf>
    <xf numFmtId="0" fontId="2"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left"/>
    </xf>
    <xf numFmtId="0" fontId="2" fillId="0" borderId="0" xfId="0" applyFont="1" applyAlignment="1">
      <alignment horizont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164" fontId="3" fillId="0" borderId="0" xfId="0" applyNumberFormat="1" applyFont="1" applyAlignment="1">
      <alignment horizontal="center" vertical="center"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9" fontId="3" fillId="0" borderId="12" xfId="0" applyNumberFormat="1" applyFont="1" applyBorder="1" applyAlignment="1">
      <alignment horizontal="center" wrapText="1"/>
    </xf>
    <xf numFmtId="0" fontId="2" fillId="3" borderId="5" xfId="0" applyFont="1" applyFill="1" applyBorder="1" applyAlignment="1">
      <alignment horizontal="center" vertical="center" wrapText="1"/>
    </xf>
    <xf numFmtId="165" fontId="6" fillId="3" borderId="14" xfId="1" applyFont="1" applyFill="1" applyBorder="1" applyAlignment="1" applyProtection="1">
      <alignment horizontal="right" vertical="top" wrapText="1"/>
    </xf>
    <xf numFmtId="0" fontId="3" fillId="0" borderId="0" xfId="0" applyFont="1" applyBorder="1" applyAlignment="1">
      <alignment horizontal="justify" vertical="center" wrapText="1"/>
    </xf>
    <xf numFmtId="0" fontId="2" fillId="4" borderId="4" xfId="0" applyFont="1" applyFill="1" applyBorder="1" applyAlignment="1">
      <alignment horizontal="center" vertical="center" wrapText="1"/>
    </xf>
    <xf numFmtId="0" fontId="3" fillId="0" borderId="10" xfId="0" applyFont="1" applyBorder="1" applyAlignment="1">
      <alignment horizontal="center" vertical="center" wrapText="1"/>
    </xf>
    <xf numFmtId="10" fontId="3" fillId="0" borderId="10" xfId="0" applyNumberFormat="1" applyFont="1" applyBorder="1" applyAlignment="1">
      <alignment horizontal="center" vertical="top" wrapText="1"/>
    </xf>
    <xf numFmtId="2" fontId="3" fillId="0" borderId="10" xfId="0" applyNumberFormat="1" applyFont="1" applyBorder="1" applyAlignment="1">
      <alignment horizontal="right" vertical="top" wrapText="1"/>
    </xf>
    <xf numFmtId="10" fontId="3" fillId="0" borderId="4" xfId="0" applyNumberFormat="1" applyFont="1" applyBorder="1" applyAlignment="1">
      <alignment horizontal="center" vertical="top" wrapText="1"/>
    </xf>
    <xf numFmtId="10" fontId="2" fillId="3" borderId="12" xfId="0" applyNumberFormat="1" applyFont="1" applyFill="1" applyBorder="1" applyAlignment="1">
      <alignment horizontal="center" vertical="center" wrapText="1"/>
    </xf>
    <xf numFmtId="2" fontId="2" fillId="3" borderId="5" xfId="0" applyNumberFormat="1" applyFont="1" applyFill="1" applyBorder="1" applyAlignment="1">
      <alignment horizontal="right" vertical="center" wrapText="1"/>
    </xf>
    <xf numFmtId="165" fontId="6" fillId="0" borderId="1" xfId="1" applyFont="1" applyBorder="1" applyAlignment="1" applyProtection="1">
      <alignment horizontal="right"/>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top" wrapText="1"/>
    </xf>
    <xf numFmtId="10" fontId="3" fillId="0" borderId="1" xfId="0" applyNumberFormat="1" applyFont="1" applyBorder="1" applyAlignment="1">
      <alignment horizontal="center" vertical="top" wrapText="1"/>
    </xf>
    <xf numFmtId="2" fontId="3" fillId="0" borderId="1" xfId="0" applyNumberFormat="1" applyFont="1" applyBorder="1" applyAlignment="1">
      <alignment horizontal="right" vertical="top" wrapText="1"/>
    </xf>
    <xf numFmtId="10" fontId="2" fillId="3" borderId="1" xfId="0" applyNumberFormat="1" applyFont="1" applyFill="1" applyBorder="1" applyAlignment="1">
      <alignment horizontal="center" vertical="top" wrapText="1"/>
    </xf>
    <xf numFmtId="2" fontId="2" fillId="3" borderId="1" xfId="0" applyNumberFormat="1" applyFont="1" applyFill="1" applyBorder="1" applyAlignment="1">
      <alignment horizontal="right" vertical="top" wrapText="1"/>
    </xf>
    <xf numFmtId="2" fontId="3" fillId="0" borderId="0" xfId="0" applyNumberFormat="1" applyFont="1"/>
    <xf numFmtId="166" fontId="0" fillId="0" borderId="0" xfId="0" applyNumberFormat="1"/>
    <xf numFmtId="0" fontId="2" fillId="3" borderId="4" xfId="0" applyFont="1" applyFill="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Border="1" applyAlignment="1">
      <alignment horizontal="center" vertical="top" wrapText="1"/>
    </xf>
    <xf numFmtId="0" fontId="3" fillId="0" borderId="9" xfId="0" applyFont="1" applyBorder="1" applyAlignment="1">
      <alignment horizontal="center"/>
    </xf>
    <xf numFmtId="0" fontId="2" fillId="0" borderId="3" xfId="0" applyFont="1" applyBorder="1" applyAlignment="1">
      <alignment horizontal="center" vertical="center" wrapText="1"/>
    </xf>
    <xf numFmtId="165" fontId="6" fillId="0" borderId="3" xfId="1" applyFont="1" applyBorder="1" applyAlignment="1" applyProtection="1">
      <alignment horizontal="right" vertical="top" wrapText="1"/>
    </xf>
    <xf numFmtId="10" fontId="3" fillId="0" borderId="0" xfId="0" applyNumberFormat="1" applyFont="1"/>
    <xf numFmtId="0" fontId="2" fillId="4" borderId="13" xfId="0" applyFont="1" applyFill="1" applyBorder="1" applyAlignment="1">
      <alignment horizontal="center" vertical="center" wrapText="1"/>
    </xf>
    <xf numFmtId="10" fontId="5" fillId="0" borderId="13" xfId="2" applyNumberFormat="1" applyBorder="1" applyAlignment="1" applyProtection="1">
      <alignment horizontal="center" vertical="center" wrapText="1"/>
    </xf>
    <xf numFmtId="165" fontId="3" fillId="0" borderId="10" xfId="0" applyNumberFormat="1" applyFont="1" applyBorder="1" applyAlignment="1">
      <alignment horizontal="right" vertical="center" wrapText="1"/>
    </xf>
    <xf numFmtId="0" fontId="3" fillId="0" borderId="12" xfId="0" applyFont="1" applyBorder="1" applyAlignment="1">
      <alignment horizontal="center" vertical="center" wrapText="1"/>
    </xf>
    <xf numFmtId="0" fontId="2" fillId="3" borderId="12" xfId="0" applyFont="1" applyFill="1" applyBorder="1" applyAlignment="1">
      <alignment vertical="top" wrapText="1"/>
    </xf>
    <xf numFmtId="10" fontId="2" fillId="3" borderId="13" xfId="0" applyNumberFormat="1" applyFont="1" applyFill="1" applyBorder="1" applyAlignment="1">
      <alignment horizontal="center" vertical="top" wrapText="1"/>
    </xf>
    <xf numFmtId="165" fontId="6" fillId="3" borderId="4" xfId="1" applyFont="1" applyFill="1" applyBorder="1" applyAlignment="1" applyProtection="1">
      <alignment horizontal="right" vertical="top" wrapText="1"/>
    </xf>
    <xf numFmtId="0" fontId="2" fillId="0" borderId="0" xfId="0" applyFont="1" applyBorder="1" applyAlignment="1">
      <alignment vertical="top" wrapText="1"/>
    </xf>
    <xf numFmtId="0" fontId="2" fillId="0" borderId="0" xfId="0" applyFont="1" applyBorder="1" applyAlignment="1">
      <alignment horizontal="center" vertical="top" wrapText="1"/>
    </xf>
    <xf numFmtId="10" fontId="2" fillId="0" borderId="0" xfId="0" applyNumberFormat="1" applyFont="1" applyBorder="1" applyAlignment="1">
      <alignment horizontal="center" vertical="top" wrapText="1"/>
    </xf>
    <xf numFmtId="165" fontId="6" fillId="0" borderId="0" xfId="1" applyFont="1" applyBorder="1" applyAlignment="1" applyProtection="1">
      <alignment horizontal="right" vertical="top" wrapText="1"/>
    </xf>
    <xf numFmtId="10" fontId="2" fillId="5" borderId="0" xfId="0" applyNumberFormat="1" applyFont="1" applyFill="1" applyBorder="1" applyAlignment="1">
      <alignment horizontal="center" vertical="top" wrapText="1"/>
    </xf>
    <xf numFmtId="165" fontId="5" fillId="5" borderId="0" xfId="1" applyFont="1" applyFill="1" applyBorder="1" applyAlignment="1" applyProtection="1">
      <alignment horizontal="right" vertical="top" wrapText="1"/>
    </xf>
    <xf numFmtId="165" fontId="5" fillId="0" borderId="0" xfId="1" applyFont="1" applyBorder="1" applyAlignment="1" applyProtection="1">
      <alignment horizontal="right" vertical="top" wrapText="1"/>
    </xf>
    <xf numFmtId="0" fontId="3" fillId="0" borderId="0" xfId="0" applyFont="1" applyAlignment="1"/>
    <xf numFmtId="165" fontId="6" fillId="0" borderId="1" xfId="1" applyFont="1" applyBorder="1" applyAlignment="1" applyProtection="1">
      <alignment horizontal="right" vertical="center" wrapText="1"/>
    </xf>
    <xf numFmtId="4" fontId="3" fillId="0" borderId="0" xfId="0" applyNumberFormat="1" applyFont="1" applyAlignment="1"/>
    <xf numFmtId="0" fontId="2" fillId="0" borderId="0" xfId="0" applyFont="1"/>
    <xf numFmtId="165" fontId="2" fillId="0" borderId="0" xfId="0" applyNumberFormat="1" applyFont="1"/>
    <xf numFmtId="10" fontId="5" fillId="0" borderId="4" xfId="2" applyNumberFormat="1" applyFont="1" applyBorder="1" applyAlignment="1" applyProtection="1">
      <alignment horizontal="center" vertical="center" wrapText="1"/>
    </xf>
    <xf numFmtId="165" fontId="5" fillId="0" borderId="4" xfId="1" applyFont="1" applyBorder="1" applyAlignment="1" applyProtection="1">
      <alignment horizontal="right" vertical="center" wrapText="1"/>
    </xf>
    <xf numFmtId="10" fontId="5" fillId="0" borderId="4" xfId="0" applyNumberFormat="1" applyFont="1" applyBorder="1" applyAlignment="1">
      <alignment horizontal="center" vertical="top" wrapText="1"/>
    </xf>
    <xf numFmtId="0" fontId="3" fillId="0" borderId="16" xfId="0" applyFont="1" applyBorder="1" applyAlignment="1">
      <alignment horizontal="center" vertical="top" wrapText="1"/>
    </xf>
    <xf numFmtId="10" fontId="5" fillId="0" borderId="16" xfId="0" applyNumberFormat="1" applyFont="1" applyBorder="1" applyAlignment="1">
      <alignment horizontal="center" vertical="top" wrapText="1"/>
    </xf>
    <xf numFmtId="10" fontId="5" fillId="6" borderId="4" xfId="2" applyNumberFormat="1" applyFont="1" applyFill="1" applyBorder="1" applyAlignment="1" applyProtection="1">
      <alignment horizontal="center"/>
    </xf>
    <xf numFmtId="167" fontId="3" fillId="0" borderId="0" xfId="0" applyNumberFormat="1" applyFont="1"/>
    <xf numFmtId="10" fontId="2" fillId="4" borderId="4" xfId="0" applyNumberFormat="1" applyFont="1" applyFill="1" applyBorder="1" applyAlignment="1">
      <alignment horizontal="center" vertical="center" wrapText="1"/>
    </xf>
    <xf numFmtId="1" fontId="5" fillId="0" borderId="4" xfId="2" applyNumberFormat="1" applyFont="1" applyBorder="1" applyAlignment="1" applyProtection="1">
      <alignment horizontal="center" vertical="center" wrapText="1"/>
    </xf>
    <xf numFmtId="165" fontId="5" fillId="0" borderId="10" xfId="1" applyBorder="1" applyAlignment="1" applyProtection="1">
      <alignment horizontal="right" vertical="top" wrapText="1"/>
    </xf>
    <xf numFmtId="10" fontId="2" fillId="3" borderId="4" xfId="0" applyNumberFormat="1" applyFont="1" applyFill="1" applyBorder="1" applyAlignment="1">
      <alignment horizontal="center" vertical="top" wrapText="1"/>
    </xf>
    <xf numFmtId="0" fontId="2" fillId="0" borderId="0" xfId="0" applyFont="1" applyAlignment="1">
      <alignment horizontal="center" vertical="center" wrapText="1"/>
    </xf>
    <xf numFmtId="10" fontId="3" fillId="0" borderId="0" xfId="0" applyNumberFormat="1" applyFont="1" applyAlignment="1">
      <alignment horizontal="center" vertical="top" wrapText="1"/>
    </xf>
    <xf numFmtId="4" fontId="3" fillId="0" borderId="0" xfId="0" applyNumberFormat="1" applyFont="1" applyAlignment="1">
      <alignment horizontal="center" vertical="top" wrapText="1"/>
    </xf>
    <xf numFmtId="10" fontId="5" fillId="0" borderId="10" xfId="2" applyNumberFormat="1" applyBorder="1" applyAlignment="1" applyProtection="1">
      <alignment horizontal="center"/>
    </xf>
    <xf numFmtId="165" fontId="3" fillId="0" borderId="4" xfId="0" applyNumberFormat="1" applyFont="1" applyBorder="1" applyAlignment="1">
      <alignment horizontal="right" vertical="top" wrapText="1"/>
    </xf>
    <xf numFmtId="168" fontId="3" fillId="0" borderId="4" xfId="0" applyNumberFormat="1" applyFont="1" applyBorder="1" applyAlignment="1">
      <alignment horizontal="center" vertical="top" wrapText="1"/>
    </xf>
    <xf numFmtId="165" fontId="5" fillId="0" borderId="4" xfId="1" applyBorder="1" applyAlignment="1" applyProtection="1">
      <alignment horizontal="right" vertical="top" wrapText="1"/>
    </xf>
    <xf numFmtId="2" fontId="2" fillId="3" borderId="4" xfId="0" applyNumberFormat="1" applyFont="1" applyFill="1" applyBorder="1" applyAlignment="1">
      <alignment horizontal="center" vertical="top" wrapText="1"/>
    </xf>
    <xf numFmtId="0" fontId="3" fillId="3" borderId="4" xfId="0" applyFont="1" applyFill="1" applyBorder="1" applyAlignment="1">
      <alignment horizontal="center" vertical="center" wrapText="1"/>
    </xf>
    <xf numFmtId="0" fontId="3" fillId="0" borderId="0" xfId="0" applyFont="1" applyAlignment="1">
      <alignment horizontal="left"/>
    </xf>
    <xf numFmtId="165" fontId="6" fillId="0" borderId="1" xfId="1" applyFont="1" applyBorder="1" applyAlignment="1" applyProtection="1">
      <alignment horizontal="center"/>
    </xf>
    <xf numFmtId="4" fontId="10" fillId="5" borderId="0" xfId="0" applyNumberFormat="1" applyFont="1" applyFill="1"/>
    <xf numFmtId="4" fontId="11" fillId="5" borderId="0" xfId="0" applyNumberFormat="1" applyFont="1" applyFill="1" applyAlignment="1">
      <alignment horizontal="center"/>
    </xf>
    <xf numFmtId="0" fontId="2" fillId="3" borderId="18" xfId="0" applyFont="1" applyFill="1" applyBorder="1" applyAlignment="1">
      <alignment horizontal="center" vertical="center" wrapText="1"/>
    </xf>
    <xf numFmtId="0" fontId="2" fillId="3" borderId="14" xfId="0" applyFont="1" applyFill="1" applyBorder="1" applyAlignment="1">
      <alignment horizontal="center" vertical="center" wrapText="1"/>
    </xf>
    <xf numFmtId="10" fontId="5" fillId="0" borderId="0" xfId="2" applyNumberFormat="1" applyBorder="1" applyAlignment="1" applyProtection="1"/>
    <xf numFmtId="0" fontId="3" fillId="0" borderId="19" xfId="0" applyFont="1" applyBorder="1" applyAlignment="1">
      <alignment horizontal="center" vertical="center" wrapText="1"/>
    </xf>
    <xf numFmtId="10" fontId="3" fillId="0" borderId="21" xfId="0" applyNumberFormat="1" applyFont="1" applyBorder="1" applyAlignment="1">
      <alignment horizontal="center" vertical="center" wrapText="1"/>
    </xf>
    <xf numFmtId="2" fontId="3" fillId="0" borderId="22" xfId="0" applyNumberFormat="1" applyFont="1" applyBorder="1" applyAlignment="1">
      <alignment horizontal="right" vertical="center" wrapText="1"/>
    </xf>
    <xf numFmtId="165" fontId="5" fillId="0" borderId="0" xfId="1" applyBorder="1" applyAlignment="1" applyProtection="1"/>
    <xf numFmtId="0" fontId="3" fillId="0" borderId="23" xfId="0"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0" borderId="24" xfId="0" applyNumberFormat="1" applyFont="1" applyBorder="1" applyAlignment="1">
      <alignment horizontal="right" vertical="center" wrapText="1"/>
    </xf>
    <xf numFmtId="169" fontId="3" fillId="0" borderId="0" xfId="0" applyNumberFormat="1" applyFont="1"/>
    <xf numFmtId="0" fontId="3" fillId="3" borderId="5" xfId="0" applyFont="1" applyFill="1" applyBorder="1" applyAlignment="1">
      <alignment horizontal="center" vertical="top" wrapText="1"/>
    </xf>
    <xf numFmtId="10" fontId="3" fillId="3" borderId="18" xfId="0" applyNumberFormat="1" applyFont="1" applyFill="1" applyBorder="1" applyAlignment="1">
      <alignment horizontal="center" vertical="top" wrapText="1"/>
    </xf>
    <xf numFmtId="165" fontId="3" fillId="0" borderId="0" xfId="0" applyNumberFormat="1" applyFont="1"/>
    <xf numFmtId="0" fontId="3" fillId="3" borderId="1" xfId="0" applyFont="1" applyFill="1" applyBorder="1" applyAlignment="1">
      <alignment horizontal="center" vertical="center" wrapText="1"/>
    </xf>
    <xf numFmtId="170" fontId="3" fillId="0" borderId="0" xfId="0" applyNumberFormat="1" applyFont="1"/>
    <xf numFmtId="0" fontId="3" fillId="0" borderId="8" xfId="0" applyFont="1" applyBorder="1" applyAlignment="1"/>
    <xf numFmtId="0" fontId="3" fillId="0" borderId="4" xfId="0" applyFont="1" applyBorder="1" applyAlignment="1">
      <alignment horizontal="left" vertical="center" wrapText="1"/>
    </xf>
    <xf numFmtId="165" fontId="5" fillId="0" borderId="4" xfId="1" applyFont="1" applyBorder="1" applyAlignment="1" applyProtection="1">
      <alignment horizontal="center" vertical="center" wrapText="1"/>
    </xf>
    <xf numFmtId="3" fontId="3" fillId="0" borderId="4" xfId="0" applyNumberFormat="1" applyFont="1" applyBorder="1" applyAlignment="1">
      <alignment horizontal="center" vertical="center" wrapText="1"/>
    </xf>
    <xf numFmtId="165" fontId="5" fillId="3" borderId="4" xfId="1" applyFont="1" applyFill="1" applyBorder="1" applyAlignment="1" applyProtection="1">
      <alignment horizontal="center" vertical="center" wrapText="1"/>
    </xf>
    <xf numFmtId="0" fontId="1" fillId="0" borderId="0" xfId="3"/>
    <xf numFmtId="0" fontId="2" fillId="0" borderId="0" xfId="3" applyFont="1" applyAlignment="1"/>
    <xf numFmtId="0" fontId="3" fillId="0" borderId="0" xfId="3" applyFont="1"/>
    <xf numFmtId="0" fontId="2" fillId="9" borderId="26" xfId="3" applyFont="1" applyFill="1" applyBorder="1" applyAlignment="1">
      <alignment horizontal="center"/>
    </xf>
    <xf numFmtId="0" fontId="3" fillId="10" borderId="26" xfId="3" applyFont="1" applyFill="1" applyBorder="1" applyAlignment="1">
      <alignment horizontal="center"/>
    </xf>
    <xf numFmtId="0" fontId="12" fillId="11" borderId="26" xfId="3" applyFont="1" applyFill="1" applyBorder="1" applyAlignment="1">
      <alignment horizontal="center" vertical="top"/>
    </xf>
    <xf numFmtId="0" fontId="12" fillId="11" borderId="26" xfId="3" applyFont="1" applyFill="1" applyBorder="1" applyAlignment="1">
      <alignment horizontal="center" vertical="top" wrapText="1"/>
    </xf>
    <xf numFmtId="0" fontId="12" fillId="10" borderId="26" xfId="3" applyFont="1" applyFill="1" applyBorder="1" applyAlignment="1">
      <alignment horizontal="center"/>
    </xf>
    <xf numFmtId="0" fontId="13" fillId="0" borderId="26" xfId="3" applyFont="1" applyBorder="1" applyAlignment="1">
      <alignment horizontal="center"/>
    </xf>
    <xf numFmtId="0" fontId="13" fillId="0" borderId="27" xfId="3" applyFont="1" applyBorder="1" applyAlignment="1">
      <alignment horizontal="justify" wrapText="1"/>
    </xf>
    <xf numFmtId="0" fontId="13" fillId="0" borderId="27" xfId="3" applyFont="1" applyBorder="1" applyAlignment="1">
      <alignment horizontal="center"/>
    </xf>
    <xf numFmtId="2" fontId="13" fillId="0" borderId="27" xfId="3" applyNumberFormat="1" applyFont="1" applyBorder="1" applyAlignment="1">
      <alignment horizontal="center"/>
    </xf>
    <xf numFmtId="2" fontId="13" fillId="0" borderId="26" xfId="3" applyNumberFormat="1" applyFont="1" applyBorder="1" applyAlignment="1">
      <alignment horizontal="center"/>
    </xf>
    <xf numFmtId="2" fontId="12" fillId="12" borderId="26" xfId="3" applyNumberFormat="1" applyFont="1" applyFill="1" applyBorder="1" applyAlignment="1">
      <alignment horizontal="center"/>
    </xf>
    <xf numFmtId="2" fontId="12" fillId="13" borderId="26" xfId="3" applyNumberFormat="1" applyFont="1" applyFill="1" applyBorder="1" applyAlignment="1">
      <alignment horizontal="center"/>
    </xf>
    <xf numFmtId="1" fontId="13" fillId="0" borderId="26" xfId="3" applyNumberFormat="1" applyFont="1" applyBorder="1" applyAlignment="1">
      <alignment horizontal="center"/>
    </xf>
    <xf numFmtId="2" fontId="2" fillId="13" borderId="26" xfId="3" applyNumberFormat="1" applyFont="1" applyFill="1" applyBorder="1" applyAlignment="1">
      <alignment horizontal="center"/>
    </xf>
    <xf numFmtId="4" fontId="2" fillId="13" borderId="26" xfId="3" applyNumberFormat="1" applyFont="1" applyFill="1" applyBorder="1" applyAlignment="1">
      <alignment horizontal="center"/>
    </xf>
    <xf numFmtId="0" fontId="12" fillId="8" borderId="26" xfId="3" applyFont="1" applyFill="1" applyBorder="1" applyAlignment="1">
      <alignment horizontal="center" vertical="top"/>
    </xf>
    <xf numFmtId="0" fontId="12" fillId="8" borderId="26" xfId="3" applyFont="1" applyFill="1" applyBorder="1" applyAlignment="1">
      <alignment horizontal="center" vertical="top" wrapText="1"/>
    </xf>
    <xf numFmtId="0" fontId="12" fillId="8" borderId="26" xfId="3" applyFont="1" applyFill="1" applyBorder="1" applyAlignment="1">
      <alignment horizontal="center" wrapText="1"/>
    </xf>
    <xf numFmtId="0" fontId="13" fillId="0" borderId="26" xfId="3" applyFont="1" applyBorder="1" applyAlignment="1">
      <alignment horizontal="justify" vertical="top" wrapText="1"/>
    </xf>
    <xf numFmtId="4" fontId="13" fillId="0" borderId="26" xfId="3" applyNumberFormat="1" applyFont="1" applyBorder="1" applyAlignment="1">
      <alignment horizontal="center"/>
    </xf>
    <xf numFmtId="2" fontId="12" fillId="14" borderId="26" xfId="3" applyNumberFormat="1" applyFont="1" applyFill="1" applyBorder="1" applyAlignment="1">
      <alignment horizontal="center"/>
    </xf>
    <xf numFmtId="0" fontId="3" fillId="0" borderId="0" xfId="3" applyFont="1" applyAlignment="1"/>
    <xf numFmtId="0" fontId="0" fillId="0" borderId="0" xfId="0" applyAlignment="1"/>
    <xf numFmtId="0" fontId="17" fillId="0" borderId="0" xfId="0" applyFont="1" applyAlignment="1">
      <alignment horizontal="center"/>
    </xf>
    <xf numFmtId="0" fontId="17" fillId="0" borderId="0" xfId="0" applyFont="1" applyAlignment="1"/>
    <xf numFmtId="171" fontId="2" fillId="15" borderId="1" xfId="1" applyNumberFormat="1" applyFont="1" applyFill="1" applyBorder="1" applyAlignment="1" applyProtection="1">
      <alignment horizontal="center" wrapText="1"/>
    </xf>
    <xf numFmtId="0" fontId="2" fillId="15" borderId="1" xfId="0" applyFont="1" applyFill="1" applyBorder="1" applyAlignment="1">
      <alignment horizontal="center" vertical="center"/>
    </xf>
    <xf numFmtId="0" fontId="2" fillId="15" borderId="1" xfId="0" applyFont="1" applyFill="1" applyBorder="1" applyAlignment="1">
      <alignment horizontal="center"/>
    </xf>
    <xf numFmtId="0" fontId="2" fillId="0" borderId="1" xfId="0" applyFont="1" applyBorder="1" applyAlignment="1">
      <alignment horizontal="left"/>
    </xf>
    <xf numFmtId="3" fontId="2" fillId="0" borderId="1" xfId="1" applyNumberFormat="1" applyFont="1" applyBorder="1" applyAlignment="1" applyProtection="1">
      <alignment horizontal="center" vertical="center"/>
    </xf>
    <xf numFmtId="171" fontId="2" fillId="0" borderId="1" xfId="1" applyNumberFormat="1" applyFont="1" applyBorder="1" applyAlignment="1" applyProtection="1">
      <alignment horizontal="center" vertical="center"/>
    </xf>
    <xf numFmtId="3" fontId="2" fillId="0" borderId="1" xfId="0" applyNumberFormat="1" applyFont="1" applyBorder="1" applyAlignment="1">
      <alignment horizontal="center"/>
    </xf>
    <xf numFmtId="165" fontId="2" fillId="0" borderId="1" xfId="0" applyNumberFormat="1" applyFont="1" applyBorder="1" applyAlignment="1"/>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172" fontId="19" fillId="5" borderId="1" xfId="0" applyNumberFormat="1" applyFont="1" applyFill="1" applyBorder="1" applyAlignment="1">
      <alignment horizontal="center" vertical="center"/>
    </xf>
    <xf numFmtId="171" fontId="19" fillId="5" borderId="1" xfId="1" applyNumberFormat="1" applyFont="1" applyFill="1" applyBorder="1" applyAlignment="1" applyProtection="1">
      <alignment horizontal="center" vertical="center"/>
    </xf>
    <xf numFmtId="171" fontId="18" fillId="0" borderId="1" xfId="0" applyNumberFormat="1" applyFont="1" applyBorder="1" applyAlignment="1">
      <alignment horizontal="center" vertical="center"/>
    </xf>
    <xf numFmtId="171" fontId="20" fillId="2" borderId="1" xfId="0" applyNumberFormat="1" applyFont="1" applyFill="1" applyBorder="1" applyAlignment="1">
      <alignment horizontal="center" vertical="center"/>
    </xf>
    <xf numFmtId="0" fontId="0" fillId="0" borderId="0" xfId="0" applyAlignment="1" applyProtection="1"/>
    <xf numFmtId="0" fontId="0" fillId="0" borderId="0" xfId="0" applyFont="1" applyAlignment="1">
      <alignment horizontal="center"/>
    </xf>
    <xf numFmtId="0" fontId="2" fillId="3" borderId="4" xfId="0" applyFont="1" applyFill="1" applyBorder="1" applyAlignment="1">
      <alignment horizontal="center" vertical="top" wrapText="1"/>
    </xf>
    <xf numFmtId="165" fontId="6" fillId="0" borderId="1" xfId="1" applyFont="1" applyBorder="1" applyAlignment="1" applyProtection="1">
      <alignment horizontal="right" vertical="center" wrapText="1"/>
    </xf>
    <xf numFmtId="165" fontId="6" fillId="0" borderId="1" xfId="1" applyFont="1" applyBorder="1" applyAlignment="1" applyProtection="1">
      <alignment horizontal="right" vertical="center" wrapText="1"/>
    </xf>
    <xf numFmtId="0" fontId="2" fillId="3" borderId="4" xfId="0" applyFont="1" applyFill="1" applyBorder="1" applyAlignment="1">
      <alignment horizontal="center" vertical="top" wrapText="1"/>
    </xf>
    <xf numFmtId="0" fontId="3" fillId="0" borderId="0" xfId="0" applyFont="1" applyBorder="1" applyAlignment="1">
      <alignment horizontal="left" wrapText="1"/>
    </xf>
    <xf numFmtId="0" fontId="12" fillId="10" borderId="26" xfId="3" applyFont="1" applyFill="1" applyBorder="1" applyAlignment="1">
      <alignment horizontal="center"/>
    </xf>
    <xf numFmtId="10" fontId="2" fillId="16" borderId="1" xfId="0" applyNumberFormat="1" applyFont="1" applyFill="1" applyBorder="1" applyAlignment="1">
      <alignment horizontal="center" vertical="top" wrapText="1"/>
    </xf>
    <xf numFmtId="166" fontId="2" fillId="16" borderId="1" xfId="0" applyNumberFormat="1" applyFont="1" applyFill="1" applyBorder="1" applyAlignment="1">
      <alignment horizontal="right" vertical="top" wrapText="1"/>
    </xf>
    <xf numFmtId="10" fontId="21" fillId="6" borderId="4" xfId="2" applyNumberFormat="1" applyFont="1" applyFill="1" applyBorder="1" applyAlignment="1" applyProtection="1">
      <alignment horizontal="center"/>
    </xf>
    <xf numFmtId="0" fontId="23" fillId="0" borderId="26" xfId="0" applyFont="1" applyBorder="1" applyAlignment="1">
      <alignment vertical="center" wrapText="1"/>
    </xf>
    <xf numFmtId="0" fontId="2" fillId="17" borderId="0" xfId="3" applyFont="1" applyFill="1" applyBorder="1" applyAlignment="1">
      <alignment horizontal="center"/>
    </xf>
    <xf numFmtId="4" fontId="2" fillId="18" borderId="0" xfId="3" applyNumberFormat="1" applyFont="1" applyFill="1" applyBorder="1" applyAlignment="1">
      <alignment horizontal="center"/>
    </xf>
    <xf numFmtId="0" fontId="2" fillId="2" borderId="1" xfId="0" applyFont="1" applyFill="1" applyBorder="1" applyAlignment="1">
      <alignment horizontal="center" vertical="center"/>
    </xf>
    <xf numFmtId="0" fontId="3" fillId="2" borderId="1" xfId="0" applyFont="1" applyFill="1" applyBorder="1"/>
    <xf numFmtId="0" fontId="3"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left" vertical="top" wrapText="1"/>
    </xf>
    <xf numFmtId="0" fontId="3" fillId="0" borderId="5" xfId="0" applyFont="1" applyBorder="1" applyAlignment="1">
      <alignment horizontal="left"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3"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xf numFmtId="0" fontId="3" fillId="0" borderId="0" xfId="0" applyFont="1" applyBorder="1" applyAlignment="1">
      <alignment horizontal="justify" wrapText="1"/>
    </xf>
    <xf numFmtId="0" fontId="3" fillId="0" borderId="9" xfId="0" applyFont="1" applyBorder="1" applyAlignment="1">
      <alignment horizontal="left" wrapText="1"/>
    </xf>
    <xf numFmtId="0" fontId="2" fillId="2" borderId="1" xfId="0" applyFont="1" applyFill="1" applyBorder="1" applyAlignment="1">
      <alignment horizontal="left" vertical="center" wrapText="1"/>
    </xf>
    <xf numFmtId="0" fontId="2" fillId="0" borderId="0" xfId="0" applyFont="1" applyBorder="1" applyAlignment="1">
      <alignment horizontal="left"/>
    </xf>
    <xf numFmtId="0" fontId="3" fillId="0" borderId="0" xfId="0" applyFont="1" applyBorder="1" applyAlignment="1">
      <alignment horizontal="left"/>
    </xf>
    <xf numFmtId="0" fontId="3" fillId="0" borderId="0" xfId="0" applyFont="1" applyBorder="1" applyAlignment="1"/>
    <xf numFmtId="0" fontId="3" fillId="0" borderId="0" xfId="0" applyFont="1" applyBorder="1" applyAlignment="1">
      <alignment vertical="center" wrapText="1"/>
    </xf>
    <xf numFmtId="0" fontId="3" fillId="0" borderId="9" xfId="0" applyFont="1" applyBorder="1"/>
    <xf numFmtId="0" fontId="2" fillId="2" borderId="1" xfId="0" applyFont="1" applyFill="1" applyBorder="1" applyAlignment="1">
      <alignment horizontal="left"/>
    </xf>
    <xf numFmtId="0" fontId="3" fillId="0" borderId="4" xfId="0" applyFont="1" applyBorder="1" applyAlignment="1">
      <alignment horizontal="left" wrapText="1"/>
    </xf>
    <xf numFmtId="165" fontId="5" fillId="0" borderId="4" xfId="1" applyFont="1" applyBorder="1" applyAlignment="1" applyProtection="1">
      <alignment horizontal="right" wrapText="1"/>
    </xf>
    <xf numFmtId="0" fontId="2"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1" applyFont="1" applyBorder="1" applyAlignment="1" applyProtection="1">
      <alignment horizontal="center" vertical="center" wrapText="1"/>
    </xf>
    <xf numFmtId="164" fontId="3" fillId="0" borderId="1" xfId="0" applyNumberFormat="1" applyFont="1" applyBorder="1" applyAlignment="1">
      <alignment horizontal="center" vertical="center" wrapText="1"/>
    </xf>
    <xf numFmtId="0" fontId="2" fillId="4" borderId="4"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12" xfId="0" applyFont="1" applyBorder="1" applyAlignment="1">
      <alignment horizontal="left"/>
    </xf>
    <xf numFmtId="0" fontId="2" fillId="3" borderId="4" xfId="0" applyFont="1" applyFill="1" applyBorder="1" applyAlignment="1">
      <alignment horizontal="center" vertical="center" wrapText="1"/>
    </xf>
    <xf numFmtId="0" fontId="3" fillId="0" borderId="8" xfId="0" applyFont="1" applyBorder="1" applyAlignment="1">
      <alignment horizontal="justify" vertical="center" wrapText="1"/>
    </xf>
    <xf numFmtId="0" fontId="3" fillId="0" borderId="0" xfId="0" applyFont="1" applyBorder="1" applyAlignment="1">
      <alignment horizontal="justify" vertical="center" wrapText="1"/>
    </xf>
    <xf numFmtId="0" fontId="2" fillId="0" borderId="9" xfId="0" applyFont="1" applyBorder="1" applyAlignment="1">
      <alignment horizontal="left" vertical="center" wrapText="1"/>
    </xf>
    <xf numFmtId="165" fontId="5" fillId="0" borderId="13" xfId="1" applyFont="1" applyBorder="1" applyAlignment="1" applyProtection="1">
      <alignment horizontal="center" wrapText="1"/>
    </xf>
    <xf numFmtId="0" fontId="2" fillId="3" borderId="5" xfId="0" applyFont="1" applyFill="1" applyBorder="1" applyAlignment="1">
      <alignment horizontal="center" vertical="center" wrapText="1"/>
    </xf>
    <xf numFmtId="165" fontId="6" fillId="3" borderId="14" xfId="1" applyFont="1" applyFill="1" applyBorder="1" applyAlignment="1" applyProtection="1">
      <alignment horizontal="right" vertical="top" wrapText="1"/>
    </xf>
    <xf numFmtId="0" fontId="2" fillId="2" borderId="1" xfId="0" applyFont="1" applyFill="1" applyBorder="1" applyAlignment="1">
      <alignment horizontal="left" vertical="center"/>
    </xf>
    <xf numFmtId="0" fontId="2" fillId="0" borderId="0" xfId="0" applyFont="1" applyBorder="1" applyAlignment="1">
      <alignment horizontal="left" vertical="center" wrapText="1"/>
    </xf>
    <xf numFmtId="0" fontId="3" fillId="0" borderId="15" xfId="0" applyFont="1" applyBorder="1"/>
    <xf numFmtId="0" fontId="2"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left" wrapText="1"/>
    </xf>
    <xf numFmtId="0" fontId="2" fillId="3" borderId="1" xfId="0" applyFont="1" applyFill="1" applyBorder="1" applyAlignment="1">
      <alignment horizontal="center" vertical="top" wrapText="1"/>
    </xf>
    <xf numFmtId="0" fontId="3" fillId="0" borderId="0" xfId="0" applyFont="1" applyBorder="1" applyAlignment="1">
      <alignment horizontal="left" vertical="center" wrapText="1"/>
    </xf>
    <xf numFmtId="0" fontId="5" fillId="0" borderId="0" xfId="0" applyFont="1" applyBorder="1" applyAlignment="1">
      <alignment horizontal="justify" vertical="center" wrapText="1"/>
    </xf>
    <xf numFmtId="0" fontId="2" fillId="0" borderId="0" xfId="0" applyFont="1" applyBorder="1" applyAlignment="1">
      <alignment horizontal="left" vertical="center"/>
    </xf>
    <xf numFmtId="0" fontId="2" fillId="3" borderId="4" xfId="0" applyFont="1" applyFill="1" applyBorder="1" applyAlignment="1">
      <alignment horizontal="center" vertical="top" wrapText="1"/>
    </xf>
    <xf numFmtId="0" fontId="2" fillId="3" borderId="6" xfId="0" applyFont="1" applyFill="1" applyBorder="1" applyAlignment="1">
      <alignment horizontal="center" vertical="top" wrapText="1"/>
    </xf>
    <xf numFmtId="0" fontId="3" fillId="0" borderId="5" xfId="0" applyFont="1" applyBorder="1" applyAlignment="1">
      <alignment horizontal="left" wrapText="1"/>
    </xf>
    <xf numFmtId="165" fontId="5" fillId="0" borderId="1" xfId="1" applyFont="1" applyBorder="1" applyAlignment="1" applyProtection="1">
      <alignment horizontal="right" vertical="center"/>
    </xf>
    <xf numFmtId="0" fontId="7" fillId="0" borderId="5" xfId="0" applyFont="1" applyBorder="1" applyAlignment="1">
      <alignment horizontal="left" wrapText="1"/>
    </xf>
    <xf numFmtId="0" fontId="8" fillId="0" borderId="5" xfId="0" applyFont="1" applyBorder="1" applyAlignment="1">
      <alignment horizontal="left" vertical="center" wrapText="1"/>
    </xf>
    <xf numFmtId="165" fontId="5" fillId="0" borderId="1" xfId="1" applyFont="1" applyBorder="1" applyAlignment="1" applyProtection="1">
      <alignment horizontal="center" vertical="center"/>
    </xf>
    <xf numFmtId="0" fontId="8" fillId="0" borderId="4" xfId="0" applyFont="1" applyBorder="1" applyAlignment="1">
      <alignment horizontal="left" wrapText="1"/>
    </xf>
    <xf numFmtId="10" fontId="2" fillId="3" borderId="1" xfId="0" applyNumberFormat="1" applyFont="1" applyFill="1" applyBorder="1" applyAlignment="1">
      <alignment horizontal="center" vertical="top" wrapText="1"/>
    </xf>
    <xf numFmtId="166" fontId="2" fillId="3" borderId="1" xfId="0" applyNumberFormat="1" applyFont="1" applyFill="1" applyBorder="1" applyAlignment="1">
      <alignment horizontal="right" vertical="top" wrapText="1"/>
    </xf>
    <xf numFmtId="0" fontId="3" fillId="0" borderId="15" xfId="0" applyFont="1" applyBorder="1" applyAlignment="1">
      <alignment horizontal="left" wrapText="1"/>
    </xf>
    <xf numFmtId="0" fontId="2" fillId="3" borderId="1"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29" xfId="0" applyFont="1" applyBorder="1" applyAlignment="1">
      <alignment horizontal="left" vertical="center" wrapText="1"/>
    </xf>
    <xf numFmtId="0" fontId="22" fillId="0" borderId="30" xfId="0" applyFont="1" applyBorder="1" applyAlignment="1">
      <alignment vertical="center" wrapText="1"/>
    </xf>
    <xf numFmtId="0" fontId="22" fillId="0" borderId="31" xfId="0" applyFont="1" applyBorder="1" applyAlignment="1">
      <alignment vertical="center" wrapText="1"/>
    </xf>
    <xf numFmtId="0" fontId="22" fillId="0" borderId="32" xfId="0" applyFont="1" applyBorder="1" applyAlignment="1">
      <alignment vertical="center" wrapText="1"/>
    </xf>
    <xf numFmtId="165" fontId="5" fillId="0" borderId="1" xfId="1" applyFont="1" applyBorder="1" applyAlignment="1" applyProtection="1">
      <alignment horizontal="right" vertical="top" wrapText="1"/>
    </xf>
    <xf numFmtId="165" fontId="6" fillId="3" borderId="1" xfId="1" applyFont="1" applyFill="1" applyBorder="1" applyAlignment="1" applyProtection="1">
      <alignment horizontal="right" vertical="top" wrapText="1"/>
    </xf>
    <xf numFmtId="0" fontId="3" fillId="0" borderId="27" xfId="0" applyFont="1" applyBorder="1" applyAlignment="1">
      <alignment horizontal="left" vertical="center" wrapText="1"/>
    </xf>
    <xf numFmtId="0" fontId="3" fillId="0" borderId="29" xfId="0" applyFont="1" applyBorder="1" applyAlignment="1">
      <alignment horizontal="left" vertical="center" wrapText="1"/>
    </xf>
    <xf numFmtId="0" fontId="3" fillId="0" borderId="33" xfId="0" applyFont="1" applyBorder="1" applyAlignment="1">
      <alignment horizontal="left" vertical="center" wrapText="1"/>
    </xf>
    <xf numFmtId="165" fontId="5" fillId="0" borderId="27" xfId="1" applyFont="1" applyBorder="1" applyAlignment="1" applyProtection="1">
      <alignment horizontal="center" vertical="top" wrapText="1"/>
    </xf>
    <xf numFmtId="165" fontId="5" fillId="0" borderId="33" xfId="1" applyFont="1" applyBorder="1" applyAlignment="1" applyProtection="1">
      <alignment horizontal="center" vertical="top" wrapText="1"/>
    </xf>
    <xf numFmtId="0" fontId="2" fillId="4" borderId="12" xfId="0" applyFont="1" applyFill="1" applyBorder="1" applyAlignment="1">
      <alignment horizontal="center" vertical="center" wrapText="1"/>
    </xf>
    <xf numFmtId="0" fontId="3" fillId="0" borderId="12" xfId="0" applyFont="1" applyBorder="1" applyAlignment="1">
      <alignment horizontal="left" vertical="center" wrapText="1"/>
    </xf>
    <xf numFmtId="0" fontId="2" fillId="3" borderId="12" xfId="0" applyFont="1" applyFill="1" applyBorder="1" applyAlignment="1">
      <alignment horizontal="center" vertical="top" wrapText="1"/>
    </xf>
    <xf numFmtId="0" fontId="3" fillId="0" borderId="0" xfId="0" applyFont="1" applyBorder="1" applyAlignment="1">
      <alignment vertical="top" wrapText="1"/>
    </xf>
    <xf numFmtId="0" fontId="3" fillId="0" borderId="4" xfId="0" applyFont="1" applyBorder="1" applyAlignment="1">
      <alignment horizontal="left" vertical="center" wrapText="1"/>
    </xf>
    <xf numFmtId="0" fontId="3" fillId="0" borderId="4" xfId="0" applyFont="1" applyBorder="1" applyAlignment="1">
      <alignment vertical="top" wrapText="1"/>
    </xf>
    <xf numFmtId="0" fontId="3" fillId="0" borderId="17" xfId="0" applyFont="1" applyBorder="1"/>
    <xf numFmtId="0" fontId="2" fillId="2" borderId="4" xfId="0" applyFont="1" applyFill="1" applyBorder="1" applyAlignment="1">
      <alignment horizontal="center" vertical="center"/>
    </xf>
    <xf numFmtId="165" fontId="5" fillId="0" borderId="4" xfId="1" applyBorder="1" applyAlignment="1" applyProtection="1">
      <alignment horizontal="right" vertical="center" wrapText="1"/>
    </xf>
    <xf numFmtId="165" fontId="6" fillId="3" borderId="4" xfId="1" applyFont="1" applyFill="1" applyBorder="1" applyAlignment="1" applyProtection="1">
      <alignment horizontal="right" vertical="center" wrapText="1"/>
    </xf>
    <xf numFmtId="0" fontId="2" fillId="2" borderId="1" xfId="0" applyFont="1" applyFill="1" applyBorder="1" applyAlignment="1"/>
    <xf numFmtId="0" fontId="2" fillId="3" borderId="18" xfId="0" applyFont="1" applyFill="1" applyBorder="1" applyAlignment="1">
      <alignment horizontal="center" vertical="center" wrapText="1"/>
    </xf>
    <xf numFmtId="0" fontId="3" fillId="0" borderId="20" xfId="0" applyFont="1" applyBorder="1" applyAlignment="1">
      <alignment horizontal="left" vertical="center" wrapText="1"/>
    </xf>
    <xf numFmtId="0" fontId="2" fillId="3" borderId="25" xfId="0" applyFont="1" applyFill="1" applyBorder="1" applyAlignment="1">
      <alignment horizontal="center" vertical="top" wrapText="1"/>
    </xf>
    <xf numFmtId="0" fontId="5" fillId="0" borderId="0" xfId="0" applyFont="1" applyBorder="1" applyAlignment="1">
      <alignment horizontal="left" vertical="center" wrapText="1"/>
    </xf>
    <xf numFmtId="165" fontId="5" fillId="0" borderId="1" xfId="1" applyFont="1" applyBorder="1" applyAlignment="1" applyProtection="1">
      <alignment horizontal="right" vertical="center" wrapText="1"/>
    </xf>
    <xf numFmtId="165" fontId="6" fillId="0" borderId="1" xfId="1" applyFont="1" applyBorder="1" applyAlignment="1" applyProtection="1">
      <alignment horizontal="right" vertical="center" wrapText="1"/>
    </xf>
    <xf numFmtId="165" fontId="6" fillId="3" borderId="7" xfId="1" applyFont="1" applyFill="1" applyBorder="1" applyAlignment="1" applyProtection="1">
      <alignment horizontal="right" vertical="center" wrapText="1"/>
    </xf>
    <xf numFmtId="0" fontId="3" fillId="0" borderId="1" xfId="0" applyFont="1" applyBorder="1" applyAlignment="1">
      <alignment horizontal="left" vertical="center"/>
    </xf>
    <xf numFmtId="165" fontId="5" fillId="0" borderId="14" xfId="1" applyFont="1" applyBorder="1" applyAlignment="1" applyProtection="1">
      <alignment horizontal="right" vertical="center" wrapText="1"/>
    </xf>
    <xf numFmtId="165" fontId="6" fillId="0" borderId="14" xfId="1" applyFont="1" applyBorder="1" applyAlignment="1" applyProtection="1">
      <alignment horizontal="right" vertical="center" wrapText="1"/>
    </xf>
    <xf numFmtId="0" fontId="3" fillId="0" borderId="0" xfId="0" applyFont="1" applyBorder="1" applyAlignment="1">
      <alignment horizontal="left" vertical="center"/>
    </xf>
    <xf numFmtId="0" fontId="7" fillId="0" borderId="0" xfId="0" applyFont="1" applyBorder="1" applyAlignment="1">
      <alignment horizontal="justify" vertical="center" wrapText="1"/>
    </xf>
    <xf numFmtId="0" fontId="2" fillId="3" borderId="6" xfId="0" applyFont="1" applyFill="1" applyBorder="1" applyAlignment="1">
      <alignment horizontal="center" vertical="center" wrapText="1"/>
    </xf>
    <xf numFmtId="0" fontId="2" fillId="2" borderId="1" xfId="0" applyFont="1" applyFill="1" applyBorder="1" applyAlignment="1">
      <alignment horizontal="center"/>
    </xf>
    <xf numFmtId="0" fontId="3" fillId="0" borderId="0" xfId="0" applyFont="1" applyBorder="1"/>
    <xf numFmtId="0" fontId="2" fillId="7" borderId="0" xfId="3" applyFont="1" applyFill="1" applyBorder="1" applyAlignment="1">
      <alignment horizontal="center"/>
    </xf>
    <xf numFmtId="0" fontId="2" fillId="8" borderId="0" xfId="3" applyFont="1" applyFill="1" applyBorder="1" applyAlignment="1">
      <alignment horizontal="center"/>
    </xf>
    <xf numFmtId="0" fontId="2" fillId="9" borderId="26" xfId="3" applyFont="1" applyFill="1" applyBorder="1" applyAlignment="1">
      <alignment horizontal="center"/>
    </xf>
    <xf numFmtId="0" fontId="3" fillId="10" borderId="26" xfId="3" applyFont="1" applyFill="1" applyBorder="1" applyAlignment="1">
      <alignment horizontal="center"/>
    </xf>
    <xf numFmtId="0" fontId="2" fillId="10" borderId="26" xfId="3" applyFont="1" applyFill="1" applyBorder="1" applyAlignment="1">
      <alignment horizontal="center"/>
    </xf>
    <xf numFmtId="0" fontId="12" fillId="7" borderId="26" xfId="3" applyFont="1" applyFill="1" applyBorder="1" applyAlignment="1">
      <alignment horizontal="center"/>
    </xf>
    <xf numFmtId="0" fontId="12" fillId="10" borderId="26" xfId="3" applyFont="1" applyFill="1" applyBorder="1" applyAlignment="1">
      <alignment horizontal="center"/>
    </xf>
    <xf numFmtId="0" fontId="12" fillId="10" borderId="28" xfId="3" applyFont="1" applyFill="1" applyBorder="1" applyAlignment="1">
      <alignment horizontal="center"/>
    </xf>
    <xf numFmtId="0" fontId="15" fillId="12" borderId="0" xfId="3" applyFont="1" applyFill="1" applyBorder="1" applyAlignment="1">
      <alignment horizontal="left" vertical="center" wrapText="1"/>
    </xf>
    <xf numFmtId="0" fontId="2" fillId="13" borderId="0" xfId="3" applyFont="1" applyFill="1" applyBorder="1" applyAlignment="1">
      <alignment horizontal="left" wrapText="1"/>
    </xf>
    <xf numFmtId="0" fontId="3" fillId="12" borderId="0" xfId="3" applyFont="1" applyFill="1" applyBorder="1" applyAlignment="1">
      <alignment horizontal="left" vertical="top" wrapText="1"/>
    </xf>
    <xf numFmtId="0" fontId="0" fillId="0" borderId="0" xfId="0" applyFont="1" applyBorder="1" applyAlignment="1"/>
  </cellXfs>
  <cellStyles count="4">
    <cellStyle name="Moeda" xfId="1" builtinId="4"/>
    <cellStyle name="Normal" xfId="0" builtinId="0"/>
    <cellStyle name="Normal 2" xfId="3"/>
    <cellStyle name="Porcentagem"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4C7E7"/>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EEEEEE"/>
      <rgbColor rgb="FFCCFFCC"/>
      <rgbColor rgb="FFFFFF99"/>
      <rgbColor rgb="FF99CCFF"/>
      <rgbColor rgb="FFFF99CC"/>
      <rgbColor rgb="FFBFBFBF"/>
      <rgbColor rgb="FFBDD7EE"/>
      <rgbColor rgb="FF3366FF"/>
      <rgbColor rgb="FF66FF99"/>
      <rgbColor rgb="FF99CC00"/>
      <rgbColor rgb="FFFFCC00"/>
      <rgbColor rgb="FFFF9933"/>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238"/>
  <sheetViews>
    <sheetView tabSelected="1" topLeftCell="A88" zoomScaleNormal="100" workbookViewId="0">
      <selection activeCell="A25" sqref="A25:G25"/>
    </sheetView>
  </sheetViews>
  <sheetFormatPr defaultColWidth="8.625" defaultRowHeight="14.25"/>
  <cols>
    <col min="1" max="1" width="12.25" style="1" customWidth="1"/>
    <col min="2" max="2" width="11.75" style="1" customWidth="1"/>
    <col min="3" max="3" width="12.75" style="1" customWidth="1"/>
    <col min="4" max="4" width="11.625" style="1" customWidth="1"/>
    <col min="5" max="5" width="12.75" style="1" customWidth="1"/>
    <col min="6" max="6" width="18.25" style="1" customWidth="1"/>
    <col min="7" max="7" width="23.25" style="1" customWidth="1"/>
    <col min="8" max="8" width="10.5" style="2" customWidth="1"/>
    <col min="9" max="9" width="15.25" style="1" customWidth="1"/>
    <col min="10" max="10" width="13" style="1" customWidth="1"/>
    <col min="11" max="64" width="10.5" style="1" customWidth="1"/>
    <col min="65" max="256" width="10" customWidth="1"/>
  </cols>
  <sheetData>
    <row r="1" spans="1:11">
      <c r="A1" s="171" t="s">
        <v>0</v>
      </c>
      <c r="B1" s="171"/>
      <c r="C1" s="171"/>
      <c r="D1" s="171"/>
      <c r="E1" s="171"/>
      <c r="F1" s="171"/>
      <c r="G1" s="171"/>
      <c r="H1" s="3"/>
      <c r="I1" s="4"/>
      <c r="J1" s="4"/>
      <c r="K1" s="4"/>
    </row>
    <row r="2" spans="1:11">
      <c r="A2" s="171"/>
      <c r="B2" s="171"/>
      <c r="C2" s="171"/>
      <c r="D2" s="171"/>
      <c r="E2" s="171"/>
      <c r="F2" s="171"/>
      <c r="G2" s="171"/>
      <c r="H2" s="3"/>
      <c r="I2" s="4"/>
      <c r="J2" s="4"/>
      <c r="K2" s="4"/>
    </row>
    <row r="3" spans="1:11">
      <c r="A3" s="171" t="s">
        <v>1</v>
      </c>
      <c r="B3" s="171"/>
      <c r="C3" s="171"/>
      <c r="D3" s="171"/>
      <c r="E3" s="171"/>
      <c r="F3" s="171"/>
      <c r="G3" s="171"/>
      <c r="H3" s="3"/>
      <c r="I3" s="4"/>
      <c r="J3" s="4"/>
      <c r="K3" s="4"/>
    </row>
    <row r="4" spans="1:11">
      <c r="A4" s="172"/>
      <c r="B4" s="172"/>
      <c r="C4" s="172"/>
      <c r="D4" s="172"/>
      <c r="E4" s="172"/>
      <c r="F4" s="172"/>
      <c r="G4" s="172"/>
      <c r="H4" s="3"/>
      <c r="I4" s="4"/>
      <c r="J4" s="4"/>
      <c r="K4" s="4"/>
    </row>
    <row r="5" spans="1:11" ht="14.1" customHeight="1">
      <c r="A5" s="173" t="s">
        <v>2</v>
      </c>
      <c r="B5" s="173"/>
      <c r="C5" s="173"/>
      <c r="D5" s="173"/>
      <c r="E5" s="173"/>
      <c r="F5" s="173"/>
      <c r="G5" s="173"/>
      <c r="H5" s="3"/>
      <c r="I5" s="4"/>
      <c r="J5" s="4"/>
      <c r="K5" s="4"/>
    </row>
    <row r="6" spans="1:11" ht="13.9" customHeight="1">
      <c r="A6" s="174" t="s">
        <v>3</v>
      </c>
      <c r="B6" s="174"/>
      <c r="C6" s="174"/>
      <c r="D6" s="174"/>
      <c r="E6" s="174"/>
      <c r="F6" s="174"/>
      <c r="G6" s="174"/>
      <c r="H6" s="3"/>
      <c r="I6" s="4"/>
      <c r="J6" s="4"/>
      <c r="K6" s="4"/>
    </row>
    <row r="7" spans="1:11" ht="13.9" customHeight="1">
      <c r="A7" s="175" t="s">
        <v>4</v>
      </c>
      <c r="B7" s="175"/>
      <c r="C7" s="175"/>
      <c r="D7" s="175"/>
      <c r="E7" s="175"/>
      <c r="F7" s="5"/>
      <c r="G7" s="5"/>
      <c r="H7" s="3"/>
      <c r="I7" s="4"/>
      <c r="J7" s="4"/>
      <c r="K7" s="4"/>
    </row>
    <row r="8" spans="1:11">
      <c r="A8" s="6"/>
      <c r="B8" s="6"/>
      <c r="C8" s="6"/>
      <c r="D8" s="6"/>
      <c r="E8" s="6"/>
      <c r="F8" s="5"/>
      <c r="G8" s="5"/>
      <c r="H8" s="3"/>
      <c r="I8" s="4"/>
      <c r="J8" s="4"/>
      <c r="K8" s="4"/>
    </row>
    <row r="9" spans="1:11">
      <c r="A9" s="171" t="s">
        <v>5</v>
      </c>
      <c r="B9" s="171"/>
      <c r="C9" s="171"/>
      <c r="D9" s="171"/>
      <c r="E9" s="171"/>
      <c r="F9" s="171"/>
      <c r="G9" s="171"/>
      <c r="H9" s="3"/>
      <c r="I9" s="4"/>
      <c r="J9" s="4"/>
      <c r="K9" s="4"/>
    </row>
    <row r="10" spans="1:11">
      <c r="A10" s="7"/>
      <c r="B10" s="7"/>
      <c r="C10" s="7"/>
      <c r="D10" s="7"/>
      <c r="E10" s="7"/>
      <c r="F10" s="7"/>
      <c r="G10" s="7"/>
      <c r="H10" s="3"/>
      <c r="I10" s="4"/>
      <c r="J10" s="4"/>
      <c r="K10" s="4"/>
    </row>
    <row r="11" spans="1:11" ht="13.9" customHeight="1">
      <c r="A11" s="8" t="s">
        <v>6</v>
      </c>
      <c r="B11" s="176" t="s">
        <v>7</v>
      </c>
      <c r="C11" s="176"/>
      <c r="D11" s="176"/>
      <c r="E11" s="176"/>
      <c r="F11" s="177" t="s">
        <v>8</v>
      </c>
      <c r="G11" s="177"/>
      <c r="H11" s="3"/>
      <c r="I11" s="4"/>
      <c r="J11" s="4"/>
      <c r="K11" s="4"/>
    </row>
    <row r="12" spans="1:11" ht="15.75" customHeight="1">
      <c r="A12" s="8" t="s">
        <v>9</v>
      </c>
      <c r="B12" s="176" t="s">
        <v>10</v>
      </c>
      <c r="C12" s="176"/>
      <c r="D12" s="176"/>
      <c r="E12" s="176"/>
      <c r="F12" s="178" t="s">
        <v>11</v>
      </c>
      <c r="G12" s="178"/>
      <c r="H12" s="3"/>
      <c r="I12" s="4"/>
      <c r="J12" s="4"/>
      <c r="K12" s="4"/>
    </row>
    <row r="13" spans="1:11" ht="28.15" customHeight="1">
      <c r="A13" s="8" t="s">
        <v>12</v>
      </c>
      <c r="B13" s="176" t="s">
        <v>13</v>
      </c>
      <c r="C13" s="176"/>
      <c r="D13" s="176"/>
      <c r="E13" s="176"/>
      <c r="F13" s="179" t="s">
        <v>283</v>
      </c>
      <c r="G13" s="179"/>
      <c r="H13" s="3"/>
      <c r="I13" s="9"/>
      <c r="J13" s="4"/>
      <c r="K13" s="4"/>
    </row>
    <row r="14" spans="1:11" ht="14.1" customHeight="1">
      <c r="A14" s="8" t="s">
        <v>14</v>
      </c>
      <c r="B14" s="180" t="s">
        <v>15</v>
      </c>
      <c r="C14" s="180"/>
      <c r="D14" s="180"/>
      <c r="E14" s="180"/>
      <c r="F14" s="181">
        <v>12</v>
      </c>
      <c r="G14" s="181"/>
      <c r="H14" s="3"/>
      <c r="I14" s="4"/>
      <c r="J14" s="4"/>
      <c r="K14" s="4"/>
    </row>
    <row r="15" spans="1:11">
      <c r="A15" s="171" t="s">
        <v>16</v>
      </c>
      <c r="B15" s="171"/>
      <c r="C15" s="171"/>
      <c r="D15" s="171"/>
      <c r="E15" s="171"/>
      <c r="F15" s="171"/>
      <c r="G15" s="171"/>
      <c r="H15" s="3"/>
      <c r="I15" s="4"/>
      <c r="J15" s="4"/>
      <c r="K15" s="4"/>
    </row>
    <row r="16" spans="1:11">
      <c r="A16" s="171"/>
      <c r="B16" s="171"/>
      <c r="C16" s="171"/>
      <c r="D16" s="171"/>
      <c r="E16" s="171"/>
      <c r="F16" s="171"/>
      <c r="G16" s="171"/>
      <c r="H16" s="3"/>
      <c r="I16" s="4"/>
      <c r="J16" s="4"/>
      <c r="K16" s="4"/>
    </row>
    <row r="17" spans="1:11">
      <c r="A17" s="171"/>
      <c r="B17" s="171"/>
      <c r="C17" s="171"/>
      <c r="D17" s="171"/>
      <c r="E17" s="171"/>
      <c r="F17" s="171"/>
      <c r="G17" s="171"/>
      <c r="H17" s="3"/>
      <c r="I17" s="4"/>
      <c r="J17" s="4"/>
      <c r="K17" s="4"/>
    </row>
    <row r="18" spans="1:11" ht="25.5" customHeight="1">
      <c r="A18" s="10" t="s">
        <v>17</v>
      </c>
      <c r="B18" s="182" t="s">
        <v>18</v>
      </c>
      <c r="C18" s="182"/>
      <c r="D18" s="182"/>
      <c r="E18" s="182"/>
      <c r="F18" s="182" t="s">
        <v>19</v>
      </c>
      <c r="G18" s="182"/>
      <c r="H18" s="3"/>
      <c r="I18" s="4"/>
      <c r="J18" s="4"/>
      <c r="K18" s="4"/>
    </row>
    <row r="19" spans="1:11" ht="23.85" customHeight="1">
      <c r="A19" s="8" t="s">
        <v>20</v>
      </c>
      <c r="B19" s="183" t="s">
        <v>21</v>
      </c>
      <c r="C19" s="183"/>
      <c r="D19" s="183"/>
      <c r="E19" s="183"/>
      <c r="F19" s="183" t="s">
        <v>22</v>
      </c>
      <c r="G19" s="183"/>
      <c r="H19" s="3"/>
      <c r="I19" s="4"/>
      <c r="J19" s="4"/>
      <c r="K19" s="4"/>
    </row>
    <row r="20" spans="1:11">
      <c r="A20" s="184"/>
      <c r="B20" s="184"/>
      <c r="C20" s="184"/>
      <c r="D20" s="184"/>
      <c r="E20" s="184"/>
      <c r="F20" s="184"/>
      <c r="G20" s="184"/>
      <c r="H20" s="3"/>
      <c r="I20" s="4"/>
      <c r="J20" s="4"/>
      <c r="K20" s="4"/>
    </row>
    <row r="21" spans="1:11" ht="13.9" customHeight="1">
      <c r="A21" s="185" t="s">
        <v>23</v>
      </c>
      <c r="B21" s="185"/>
      <c r="C21" s="185"/>
      <c r="D21" s="185"/>
      <c r="E21" s="185"/>
      <c r="F21" s="185"/>
      <c r="G21" s="185"/>
      <c r="H21" s="3"/>
      <c r="I21" s="4"/>
      <c r="J21" s="4"/>
      <c r="K21" s="4"/>
    </row>
    <row r="22" spans="1:11">
      <c r="A22" s="185"/>
      <c r="B22" s="185"/>
      <c r="C22" s="185"/>
      <c r="D22" s="185"/>
      <c r="E22" s="185"/>
      <c r="F22" s="185"/>
      <c r="G22" s="185"/>
      <c r="H22" s="3"/>
      <c r="I22" s="4"/>
      <c r="J22" s="4"/>
      <c r="K22" s="4"/>
    </row>
    <row r="23" spans="1:11" ht="14.25" customHeight="1">
      <c r="A23" s="185" t="s">
        <v>24</v>
      </c>
      <c r="B23" s="185"/>
      <c r="C23" s="185"/>
      <c r="D23" s="185"/>
      <c r="E23" s="185"/>
      <c r="F23" s="185"/>
      <c r="G23" s="185"/>
      <c r="H23" s="3"/>
      <c r="I23" s="4"/>
      <c r="J23" s="4"/>
      <c r="K23" s="4"/>
    </row>
    <row r="24" spans="1:11">
      <c r="A24" s="185"/>
      <c r="B24" s="185"/>
      <c r="C24" s="185"/>
      <c r="D24" s="185"/>
      <c r="E24" s="185"/>
      <c r="F24" s="185"/>
      <c r="G24" s="185"/>
      <c r="H24" s="3"/>
      <c r="I24" s="4"/>
      <c r="J24" s="4"/>
      <c r="K24" s="4"/>
    </row>
    <row r="25" spans="1:11" ht="26.25" customHeight="1">
      <c r="A25" s="186" t="s">
        <v>284</v>
      </c>
      <c r="B25" s="186"/>
      <c r="C25" s="186"/>
      <c r="D25" s="186"/>
      <c r="E25" s="186"/>
      <c r="F25" s="186"/>
      <c r="G25" s="186"/>
      <c r="H25" s="3"/>
      <c r="I25" s="4"/>
      <c r="J25" s="4"/>
      <c r="K25" s="4"/>
    </row>
    <row r="26" spans="1:11">
      <c r="A26" s="12"/>
      <c r="B26" s="12"/>
      <c r="C26" s="12"/>
      <c r="D26" s="12"/>
      <c r="E26" s="12"/>
      <c r="F26" s="12"/>
      <c r="G26" s="12"/>
      <c r="H26" s="3"/>
      <c r="I26" s="4"/>
      <c r="J26" s="4"/>
      <c r="K26" s="4"/>
    </row>
    <row r="27" spans="1:11" ht="14.25" customHeight="1">
      <c r="A27" s="187" t="s">
        <v>25</v>
      </c>
      <c r="B27" s="187"/>
      <c r="C27" s="187"/>
      <c r="D27" s="187"/>
      <c r="E27" s="187"/>
      <c r="F27" s="187"/>
      <c r="G27" s="187"/>
      <c r="H27" s="3"/>
      <c r="I27" s="4"/>
      <c r="J27" s="4"/>
      <c r="K27" s="4"/>
    </row>
    <row r="28" spans="1:11">
      <c r="A28" s="188" t="s">
        <v>26</v>
      </c>
      <c r="B28" s="188"/>
      <c r="C28" s="188"/>
      <c r="D28" s="188"/>
      <c r="E28" s="188"/>
      <c r="F28" s="188"/>
      <c r="G28" s="188"/>
      <c r="H28" s="3"/>
      <c r="I28" s="4"/>
      <c r="J28" s="4"/>
      <c r="K28" s="4"/>
    </row>
    <row r="29" spans="1:11">
      <c r="A29" s="189" t="s">
        <v>27</v>
      </c>
      <c r="B29" s="189"/>
      <c r="C29" s="189"/>
      <c r="D29" s="189"/>
      <c r="E29" s="189"/>
      <c r="F29" s="189"/>
      <c r="G29" s="189"/>
      <c r="H29" s="3"/>
      <c r="I29" s="4"/>
      <c r="J29" s="4"/>
      <c r="K29" s="4"/>
    </row>
    <row r="30" spans="1:11">
      <c r="A30" s="15"/>
      <c r="B30" s="16"/>
      <c r="C30" s="16"/>
      <c r="D30" s="16"/>
      <c r="E30" s="16"/>
      <c r="F30" s="16"/>
      <c r="G30" s="16"/>
      <c r="H30" s="3"/>
      <c r="I30" s="4"/>
      <c r="J30" s="4"/>
      <c r="K30" s="4"/>
    </row>
    <row r="31" spans="1:11" ht="13.9" customHeight="1">
      <c r="A31" s="196" t="s">
        <v>28</v>
      </c>
      <c r="B31" s="196"/>
      <c r="C31" s="196"/>
      <c r="D31" s="196"/>
      <c r="E31" s="196"/>
      <c r="F31" s="196"/>
      <c r="G31" s="196"/>
      <c r="H31" s="3"/>
      <c r="I31" s="4"/>
      <c r="J31" s="4"/>
      <c r="K31" s="4"/>
    </row>
    <row r="32" spans="1:11" ht="14.25" customHeight="1">
      <c r="A32" s="17">
        <v>1</v>
      </c>
      <c r="B32" s="197" t="s">
        <v>29</v>
      </c>
      <c r="C32" s="197"/>
      <c r="D32" s="197"/>
      <c r="E32" s="197"/>
      <c r="F32" s="198" t="str">
        <f>B19</f>
        <v>Posto 12X36 h DIURNO MOTORIZADO</v>
      </c>
      <c r="G32" s="198"/>
      <c r="H32" s="3"/>
      <c r="I32" s="4"/>
      <c r="J32" s="4"/>
      <c r="K32" s="4"/>
    </row>
    <row r="33" spans="1:11" ht="13.9" customHeight="1">
      <c r="A33" s="17">
        <v>2</v>
      </c>
      <c r="B33" s="197" t="s">
        <v>30</v>
      </c>
      <c r="C33" s="197"/>
      <c r="D33" s="197"/>
      <c r="E33" s="197"/>
      <c r="F33" s="199" t="s">
        <v>31</v>
      </c>
      <c r="G33" s="199"/>
      <c r="H33" s="3"/>
      <c r="I33" s="4"/>
      <c r="J33" s="4"/>
      <c r="K33" s="4"/>
    </row>
    <row r="34" spans="1:11" ht="13.9" customHeight="1">
      <c r="A34" s="17">
        <v>3</v>
      </c>
      <c r="B34" s="197" t="s">
        <v>32</v>
      </c>
      <c r="C34" s="197"/>
      <c r="D34" s="197"/>
      <c r="E34" s="197"/>
      <c r="F34" s="200">
        <v>1699.46</v>
      </c>
      <c r="G34" s="200"/>
      <c r="H34" s="3"/>
      <c r="I34" s="4"/>
      <c r="J34" s="4"/>
      <c r="K34" s="4"/>
    </row>
    <row r="35" spans="1:11" ht="13.9" customHeight="1">
      <c r="A35" s="17">
        <v>4</v>
      </c>
      <c r="B35" s="197" t="s">
        <v>33</v>
      </c>
      <c r="C35" s="197"/>
      <c r="D35" s="197"/>
      <c r="E35" s="197"/>
      <c r="F35" s="201">
        <v>45658</v>
      </c>
      <c r="G35" s="201"/>
      <c r="H35" s="3"/>
      <c r="I35" s="4"/>
      <c r="J35" s="4"/>
      <c r="K35" s="4"/>
    </row>
    <row r="36" spans="1:11">
      <c r="A36" s="18"/>
      <c r="B36" s="19"/>
      <c r="C36" s="19"/>
      <c r="D36" s="19"/>
      <c r="E36" s="19"/>
      <c r="F36" s="20"/>
      <c r="G36" s="20"/>
      <c r="H36" s="3"/>
      <c r="I36" s="4"/>
      <c r="J36" s="4"/>
      <c r="K36" s="4"/>
    </row>
    <row r="37" spans="1:11">
      <c r="A37" s="190" t="s">
        <v>34</v>
      </c>
      <c r="B37" s="190"/>
      <c r="C37" s="190"/>
      <c r="D37" s="190"/>
      <c r="E37" s="190"/>
      <c r="F37" s="190"/>
      <c r="G37" s="190"/>
      <c r="H37" s="3"/>
      <c r="I37" s="4"/>
      <c r="J37" s="4"/>
      <c r="K37" s="4"/>
    </row>
    <row r="38" spans="1:11" ht="13.9" customHeight="1">
      <c r="A38" s="191" t="s">
        <v>35</v>
      </c>
      <c r="B38" s="191"/>
      <c r="C38" s="191"/>
      <c r="D38" s="191"/>
      <c r="E38" s="191"/>
      <c r="F38" s="191"/>
      <c r="G38" s="191"/>
      <c r="H38" s="3"/>
      <c r="I38" s="4"/>
      <c r="J38" s="4"/>
      <c r="K38" s="4"/>
    </row>
    <row r="39" spans="1:11">
      <c r="A39" s="192"/>
      <c r="B39" s="192"/>
      <c r="C39" s="192"/>
      <c r="D39" s="192"/>
      <c r="E39" s="192"/>
      <c r="F39" s="192"/>
      <c r="G39" s="192"/>
      <c r="H39" s="3"/>
      <c r="I39" s="4"/>
      <c r="J39" s="4"/>
      <c r="K39" s="4"/>
    </row>
    <row r="40" spans="1:11">
      <c r="A40" s="193" t="s">
        <v>36</v>
      </c>
      <c r="B40" s="193"/>
      <c r="C40" s="193"/>
      <c r="D40" s="193"/>
      <c r="E40" s="193"/>
      <c r="F40" s="193"/>
      <c r="G40" s="193"/>
      <c r="H40" s="3"/>
      <c r="I40" s="4"/>
      <c r="J40" s="4"/>
      <c r="K40" s="4"/>
    </row>
    <row r="41" spans="1:11" ht="13.9" customHeight="1">
      <c r="A41" s="10">
        <v>1</v>
      </c>
      <c r="B41" s="182" t="s">
        <v>37</v>
      </c>
      <c r="C41" s="182"/>
      <c r="D41" s="182"/>
      <c r="E41" s="182"/>
      <c r="F41" s="182" t="s">
        <v>38</v>
      </c>
      <c r="G41" s="182"/>
      <c r="H41" s="3"/>
      <c r="I41" s="4"/>
      <c r="J41" s="4"/>
      <c r="K41" s="4"/>
    </row>
    <row r="42" spans="1:11" s="1" customFormat="1" ht="13.9" customHeight="1">
      <c r="A42" s="21" t="s">
        <v>6</v>
      </c>
      <c r="B42" s="194" t="s">
        <v>39</v>
      </c>
      <c r="C42" s="194"/>
      <c r="D42" s="194"/>
      <c r="E42" s="194"/>
      <c r="F42" s="195">
        <f>F34</f>
        <v>1699.46</v>
      </c>
      <c r="G42" s="195"/>
      <c r="H42" s="3"/>
      <c r="I42" s="4"/>
      <c r="J42" s="4"/>
      <c r="K42" s="4"/>
    </row>
    <row r="43" spans="1:11" s="1" customFormat="1" ht="13.9" customHeight="1">
      <c r="A43" s="22" t="s">
        <v>9</v>
      </c>
      <c r="B43" s="194" t="s">
        <v>40</v>
      </c>
      <c r="C43" s="194"/>
      <c r="D43" s="194"/>
      <c r="E43" s="23">
        <v>0.3</v>
      </c>
      <c r="F43" s="209">
        <f>E43*F42</f>
        <v>509.83799999999997</v>
      </c>
      <c r="G43" s="209"/>
      <c r="H43" s="3"/>
      <c r="I43" s="4"/>
      <c r="J43" s="4"/>
      <c r="K43" s="4"/>
    </row>
    <row r="44" spans="1:11" s="1" customFormat="1" ht="13.9" customHeight="1">
      <c r="A44" s="210" t="s">
        <v>41</v>
      </c>
      <c r="B44" s="210"/>
      <c r="C44" s="210"/>
      <c r="D44" s="210"/>
      <c r="E44" s="210"/>
      <c r="F44" s="211">
        <f>SUM(F42:G43)</f>
        <v>2209.2979999999998</v>
      </c>
      <c r="G44" s="211"/>
      <c r="H44" s="3"/>
      <c r="I44" s="4"/>
      <c r="J44" s="4"/>
      <c r="K44" s="4"/>
    </row>
    <row r="45" spans="1:11" s="1" customFormat="1" ht="13.9" customHeight="1">
      <c r="A45" s="191" t="s">
        <v>42</v>
      </c>
      <c r="B45" s="191"/>
      <c r="C45" s="191"/>
      <c r="D45" s="191"/>
      <c r="E45" s="191"/>
      <c r="F45" s="191"/>
      <c r="G45" s="191"/>
      <c r="H45" s="3"/>
      <c r="I45" s="4"/>
      <c r="J45" s="4"/>
      <c r="K45" s="4"/>
    </row>
    <row r="46" spans="1:11" s="1" customFormat="1">
      <c r="A46" s="191"/>
      <c r="B46" s="191"/>
      <c r="C46" s="191"/>
      <c r="D46" s="191"/>
      <c r="E46" s="191"/>
      <c r="F46" s="191"/>
      <c r="G46" s="191"/>
      <c r="H46" s="3"/>
      <c r="I46" s="4"/>
      <c r="J46" s="4"/>
      <c r="K46" s="4"/>
    </row>
    <row r="47" spans="1:11" s="1" customFormat="1" ht="61.15" customHeight="1">
      <c r="A47" s="207" t="s">
        <v>282</v>
      </c>
      <c r="B47" s="207"/>
      <c r="C47" s="207"/>
      <c r="D47" s="207"/>
      <c r="E47" s="207"/>
      <c r="F47" s="207"/>
      <c r="G47" s="207"/>
      <c r="H47" s="3"/>
      <c r="I47" s="4"/>
      <c r="J47" s="4"/>
      <c r="K47" s="4"/>
    </row>
    <row r="48" spans="1:11" s="1" customFormat="1" ht="17.25" customHeight="1">
      <c r="A48" s="26"/>
      <c r="B48" s="26"/>
      <c r="C48" s="26"/>
      <c r="D48" s="26"/>
      <c r="E48" s="26"/>
      <c r="F48" s="26"/>
      <c r="G48" s="26"/>
      <c r="H48" s="3"/>
      <c r="I48" s="4"/>
      <c r="J48" s="4"/>
      <c r="K48" s="4"/>
    </row>
    <row r="49" spans="1:11" s="1" customFormat="1">
      <c r="A49" s="212" t="s">
        <v>43</v>
      </c>
      <c r="B49" s="212"/>
      <c r="C49" s="212"/>
      <c r="D49" s="212"/>
      <c r="E49" s="212"/>
      <c r="F49" s="212"/>
      <c r="G49" s="212"/>
      <c r="H49" s="3"/>
      <c r="I49" s="4"/>
      <c r="J49" s="4"/>
      <c r="K49" s="4"/>
    </row>
    <row r="50" spans="1:11" s="1" customFormat="1">
      <c r="A50" s="15"/>
      <c r="B50" s="16"/>
      <c r="C50" s="16"/>
      <c r="D50" s="16"/>
      <c r="E50" s="16"/>
      <c r="F50" s="16"/>
      <c r="G50" s="16"/>
      <c r="H50" s="3"/>
      <c r="I50" s="4"/>
      <c r="J50" s="4"/>
      <c r="K50" s="4"/>
    </row>
    <row r="51" spans="1:11" s="1" customFormat="1" ht="13.9" customHeight="1">
      <c r="A51" s="213" t="s">
        <v>44</v>
      </c>
      <c r="B51" s="213"/>
      <c r="C51" s="213"/>
      <c r="D51" s="213"/>
      <c r="E51" s="213"/>
      <c r="F51" s="213"/>
      <c r="G51" s="213"/>
      <c r="H51" s="3"/>
      <c r="I51" s="4"/>
      <c r="J51" s="4"/>
      <c r="K51" s="4"/>
    </row>
    <row r="52" spans="1:11" s="1" customFormat="1">
      <c r="A52" s="214"/>
      <c r="B52" s="214"/>
      <c r="C52" s="214"/>
      <c r="D52" s="214"/>
      <c r="E52" s="214"/>
      <c r="F52" s="214"/>
      <c r="G52" s="214"/>
      <c r="H52" s="3"/>
      <c r="I52" s="4"/>
      <c r="J52" s="4"/>
      <c r="K52" s="4"/>
    </row>
    <row r="53" spans="1:11" s="1" customFormat="1" ht="26.25" customHeight="1">
      <c r="A53" s="27" t="s">
        <v>45</v>
      </c>
      <c r="B53" s="202" t="s">
        <v>46</v>
      </c>
      <c r="C53" s="202"/>
      <c r="D53" s="202"/>
      <c r="E53" s="202"/>
      <c r="F53" s="27" t="s">
        <v>47</v>
      </c>
      <c r="G53" s="27" t="s">
        <v>38</v>
      </c>
      <c r="H53" s="3"/>
      <c r="I53" s="4"/>
      <c r="J53" s="4"/>
      <c r="K53" s="4"/>
    </row>
    <row r="54" spans="1:11" s="1" customFormat="1" ht="13.9" customHeight="1">
      <c r="A54" s="28" t="s">
        <v>6</v>
      </c>
      <c r="B54" s="203" t="s">
        <v>48</v>
      </c>
      <c r="C54" s="203"/>
      <c r="D54" s="203"/>
      <c r="E54" s="203"/>
      <c r="F54" s="29">
        <f>(1/12)</f>
        <v>8.3333333333333329E-2</v>
      </c>
      <c r="G54" s="30">
        <f>F44*F54</f>
        <v>184.10816666666665</v>
      </c>
      <c r="H54" s="3"/>
      <c r="I54" s="4"/>
      <c r="J54" s="4"/>
      <c r="K54" s="4"/>
    </row>
    <row r="55" spans="1:11" s="1" customFormat="1" ht="13.9" customHeight="1">
      <c r="A55" s="8" t="s">
        <v>9</v>
      </c>
      <c r="B55" s="204" t="s">
        <v>49</v>
      </c>
      <c r="C55" s="204"/>
      <c r="D55" s="204"/>
      <c r="E55" s="204"/>
      <c r="F55" s="31">
        <f>(1/12)/3</f>
        <v>2.7777777777777776E-2</v>
      </c>
      <c r="G55" s="30">
        <f>F44*F55</f>
        <v>61.369388888888878</v>
      </c>
      <c r="H55" s="3"/>
      <c r="I55" s="4"/>
      <c r="J55" s="4"/>
      <c r="K55" s="4"/>
    </row>
    <row r="56" spans="1:11" s="1" customFormat="1" ht="13.9" customHeight="1">
      <c r="A56" s="205" t="s">
        <v>41</v>
      </c>
      <c r="B56" s="205"/>
      <c r="C56" s="205"/>
      <c r="D56" s="205"/>
      <c r="E56" s="205"/>
      <c r="F56" s="32">
        <f>F54+F55</f>
        <v>0.1111111111111111</v>
      </c>
      <c r="G56" s="33">
        <f>G54+G55</f>
        <v>245.47755555555551</v>
      </c>
      <c r="H56" s="3"/>
      <c r="I56" s="4"/>
      <c r="J56" s="4"/>
      <c r="K56" s="4"/>
    </row>
    <row r="57" spans="1:11" s="1" customFormat="1" ht="14.25" customHeight="1">
      <c r="A57" s="206" t="s">
        <v>50</v>
      </c>
      <c r="B57" s="206"/>
      <c r="C57" s="206"/>
      <c r="D57" s="206"/>
      <c r="E57" s="206"/>
      <c r="F57" s="206"/>
      <c r="G57" s="206"/>
      <c r="H57" s="3"/>
      <c r="I57" s="4"/>
      <c r="J57" s="4"/>
      <c r="K57" s="4"/>
    </row>
    <row r="58" spans="1:11" s="1" customFormat="1">
      <c r="A58" s="206"/>
      <c r="B58" s="206"/>
      <c r="C58" s="206"/>
      <c r="D58" s="206"/>
      <c r="E58" s="206"/>
      <c r="F58" s="206"/>
      <c r="G58" s="206"/>
      <c r="H58" s="3"/>
      <c r="I58" s="4"/>
      <c r="J58" s="4"/>
      <c r="K58" s="4"/>
    </row>
    <row r="59" spans="1:11" s="1" customFormat="1" ht="13.9" customHeight="1">
      <c r="A59" s="206"/>
      <c r="B59" s="206"/>
      <c r="C59" s="206"/>
      <c r="D59" s="206"/>
      <c r="E59" s="206"/>
      <c r="F59" s="206"/>
      <c r="G59" s="206"/>
      <c r="H59" s="3"/>
      <c r="I59" s="4"/>
      <c r="J59" s="4"/>
      <c r="K59" s="4"/>
    </row>
    <row r="60" spans="1:11" s="1" customFormat="1" ht="19.5" customHeight="1">
      <c r="A60" s="207" t="s">
        <v>51</v>
      </c>
      <c r="B60" s="207"/>
      <c r="C60" s="207"/>
      <c r="D60" s="207"/>
      <c r="E60" s="207"/>
      <c r="F60" s="207"/>
      <c r="G60" s="207"/>
      <c r="H60" s="3"/>
      <c r="I60" s="4"/>
      <c r="J60" s="4"/>
      <c r="K60" s="4"/>
    </row>
    <row r="61" spans="1:11" s="1" customFormat="1" ht="13.9" customHeight="1">
      <c r="A61" s="207"/>
      <c r="B61" s="207"/>
      <c r="C61" s="207"/>
      <c r="D61" s="207"/>
      <c r="E61" s="207"/>
      <c r="F61" s="207"/>
      <c r="G61" s="207"/>
      <c r="H61" s="3"/>
      <c r="I61" s="4"/>
      <c r="J61" s="4"/>
      <c r="K61" s="4"/>
    </row>
    <row r="62" spans="1:11" s="1" customFormat="1" ht="14.25" customHeight="1">
      <c r="A62" s="208" t="s">
        <v>52</v>
      </c>
      <c r="B62" s="208"/>
      <c r="C62" s="208"/>
      <c r="D62" s="208"/>
      <c r="E62" s="208"/>
      <c r="F62" s="208"/>
      <c r="G62" s="208"/>
      <c r="H62" s="3"/>
      <c r="I62" s="4"/>
      <c r="J62" s="4"/>
      <c r="K62" s="4"/>
    </row>
    <row r="63" spans="1:11" s="1" customFormat="1">
      <c r="A63" s="208"/>
      <c r="B63" s="208"/>
      <c r="C63" s="208"/>
      <c r="D63" s="208"/>
      <c r="E63" s="208"/>
      <c r="F63" s="208"/>
      <c r="G63" s="208"/>
      <c r="H63" s="3"/>
      <c r="I63" s="4"/>
      <c r="J63" s="4"/>
      <c r="K63" s="4"/>
    </row>
    <row r="64" spans="1:11" s="1" customFormat="1" ht="13.9" customHeight="1">
      <c r="A64" s="208"/>
      <c r="B64" s="208"/>
      <c r="C64" s="208"/>
      <c r="D64" s="208"/>
      <c r="E64" s="208"/>
      <c r="F64" s="208"/>
      <c r="G64" s="208"/>
      <c r="H64" s="3"/>
      <c r="I64" s="4"/>
      <c r="J64" s="4"/>
      <c r="K64" s="4"/>
    </row>
    <row r="65" spans="1:11" s="1" customFormat="1" ht="14.25" customHeight="1">
      <c r="A65" s="215" t="s">
        <v>53</v>
      </c>
      <c r="B65" s="215"/>
      <c r="C65" s="215"/>
      <c r="D65" s="215"/>
      <c r="E65" s="215"/>
      <c r="F65" s="215"/>
      <c r="G65" s="34">
        <f>F44+G56</f>
        <v>2454.7755555555555</v>
      </c>
      <c r="H65" s="3"/>
      <c r="I65" s="4"/>
      <c r="J65" s="4"/>
      <c r="K65" s="4"/>
    </row>
    <row r="66" spans="1:11" s="1" customFormat="1">
      <c r="A66" s="18"/>
      <c r="B66" s="16"/>
      <c r="C66" s="16"/>
      <c r="D66" s="16"/>
      <c r="E66" s="16"/>
      <c r="F66" s="16"/>
      <c r="G66" s="16"/>
      <c r="H66" s="3"/>
      <c r="I66" s="4"/>
      <c r="J66" s="4"/>
      <c r="K66" s="4"/>
    </row>
    <row r="67" spans="1:11" s="1" customFormat="1" ht="13.9" customHeight="1">
      <c r="A67" s="35" t="s">
        <v>54</v>
      </c>
      <c r="B67" s="216" t="s">
        <v>55</v>
      </c>
      <c r="C67" s="216"/>
      <c r="D67" s="216"/>
      <c r="E67" s="216"/>
      <c r="F67" s="36" t="s">
        <v>56</v>
      </c>
      <c r="G67" s="36" t="s">
        <v>38</v>
      </c>
      <c r="H67" s="3"/>
      <c r="I67" s="4"/>
      <c r="J67" s="4"/>
      <c r="K67" s="4"/>
    </row>
    <row r="68" spans="1:11" s="1" customFormat="1" ht="13.9" customHeight="1">
      <c r="A68" s="37" t="s">
        <v>6</v>
      </c>
      <c r="B68" s="217" t="s">
        <v>57</v>
      </c>
      <c r="C68" s="217"/>
      <c r="D68" s="217"/>
      <c r="E68" s="217"/>
      <c r="F68" s="38">
        <v>0.2</v>
      </c>
      <c r="G68" s="39">
        <f>G65*F68</f>
        <v>490.95511111111114</v>
      </c>
      <c r="H68" s="3"/>
      <c r="I68" s="4"/>
      <c r="J68" s="4"/>
      <c r="K68" s="4"/>
    </row>
    <row r="69" spans="1:11" s="1" customFormat="1" ht="13.9" customHeight="1">
      <c r="A69" s="37" t="s">
        <v>9</v>
      </c>
      <c r="B69" s="217" t="s">
        <v>58</v>
      </c>
      <c r="C69" s="217"/>
      <c r="D69" s="217"/>
      <c r="E69" s="217"/>
      <c r="F69" s="38">
        <v>2.5000000000000001E-2</v>
      </c>
      <c r="G69" s="39">
        <f>G65*F69</f>
        <v>61.369388888888892</v>
      </c>
      <c r="H69" s="3"/>
      <c r="I69" s="4"/>
      <c r="J69" s="4"/>
      <c r="K69" s="4"/>
    </row>
    <row r="70" spans="1:11" s="1" customFormat="1" ht="13.9" customHeight="1">
      <c r="A70" s="37" t="s">
        <v>12</v>
      </c>
      <c r="B70" s="217" t="s">
        <v>59</v>
      </c>
      <c r="C70" s="217"/>
      <c r="D70" s="217"/>
      <c r="E70" s="217"/>
      <c r="F70" s="38">
        <v>0.03</v>
      </c>
      <c r="G70" s="39">
        <f>G65*F70</f>
        <v>73.643266666666662</v>
      </c>
      <c r="H70" s="3"/>
      <c r="I70" s="4"/>
      <c r="J70" s="4"/>
      <c r="K70" s="4"/>
    </row>
    <row r="71" spans="1:11" s="1" customFormat="1" ht="13.9" customHeight="1">
      <c r="A71" s="37" t="s">
        <v>14</v>
      </c>
      <c r="B71" s="217" t="s">
        <v>60</v>
      </c>
      <c r="C71" s="217"/>
      <c r="D71" s="217"/>
      <c r="E71" s="217"/>
      <c r="F71" s="38">
        <v>1.4999999999999999E-2</v>
      </c>
      <c r="G71" s="39">
        <f>G65*F71</f>
        <v>36.821633333333331</v>
      </c>
      <c r="H71" s="3"/>
      <c r="I71" s="4"/>
      <c r="J71" s="4"/>
      <c r="K71" s="4"/>
    </row>
    <row r="72" spans="1:11" s="1" customFormat="1" ht="13.9" customHeight="1">
      <c r="A72" s="37" t="s">
        <v>61</v>
      </c>
      <c r="B72" s="217" t="s">
        <v>62</v>
      </c>
      <c r="C72" s="217"/>
      <c r="D72" s="217"/>
      <c r="E72" s="217"/>
      <c r="F72" s="38">
        <v>0.01</v>
      </c>
      <c r="G72" s="39">
        <f>G65*F72</f>
        <v>24.547755555555554</v>
      </c>
      <c r="H72" s="3"/>
      <c r="I72" s="4"/>
      <c r="J72" s="4"/>
      <c r="K72" s="4"/>
    </row>
    <row r="73" spans="1:11" s="1" customFormat="1" ht="13.9" customHeight="1">
      <c r="A73" s="37" t="s">
        <v>63</v>
      </c>
      <c r="B73" s="217" t="s">
        <v>64</v>
      </c>
      <c r="C73" s="217"/>
      <c r="D73" s="217"/>
      <c r="E73" s="217"/>
      <c r="F73" s="38">
        <v>6.0000000000000001E-3</v>
      </c>
      <c r="G73" s="39">
        <f>G65*F73</f>
        <v>14.728653333333334</v>
      </c>
      <c r="H73" s="3"/>
      <c r="I73" s="4"/>
      <c r="J73" s="4"/>
      <c r="K73" s="4"/>
    </row>
    <row r="74" spans="1:11" s="1" customFormat="1" ht="13.9" customHeight="1">
      <c r="A74" s="37" t="s">
        <v>65</v>
      </c>
      <c r="B74" s="197" t="s">
        <v>66</v>
      </c>
      <c r="C74" s="197"/>
      <c r="D74" s="197"/>
      <c r="E74" s="197"/>
      <c r="F74" s="38">
        <v>2E-3</v>
      </c>
      <c r="G74" s="39">
        <f>G65*F74</f>
        <v>4.909551111111111</v>
      </c>
      <c r="H74" s="3"/>
      <c r="I74" s="4"/>
      <c r="J74" s="4"/>
      <c r="K74" s="4"/>
    </row>
    <row r="75" spans="1:11" s="1" customFormat="1" ht="13.9" customHeight="1">
      <c r="A75" s="37" t="s">
        <v>67</v>
      </c>
      <c r="B75" s="197" t="s">
        <v>68</v>
      </c>
      <c r="C75" s="197"/>
      <c r="D75" s="197"/>
      <c r="E75" s="197"/>
      <c r="F75" s="38">
        <v>0.08</v>
      </c>
      <c r="G75" s="39">
        <f>G65*F75</f>
        <v>196.38204444444443</v>
      </c>
      <c r="H75" s="3"/>
      <c r="I75" s="4"/>
      <c r="J75" s="4"/>
      <c r="K75" s="4"/>
    </row>
    <row r="76" spans="1:11" s="1" customFormat="1" ht="14.25" customHeight="1">
      <c r="A76" s="218" t="s">
        <v>41</v>
      </c>
      <c r="B76" s="218"/>
      <c r="C76" s="218"/>
      <c r="D76" s="218"/>
      <c r="E76" s="218"/>
      <c r="F76" s="40">
        <v>0.36799999999999999</v>
      </c>
      <c r="G76" s="41">
        <f>SUM(G68:G75)</f>
        <v>903.35740444444457</v>
      </c>
      <c r="H76" s="3"/>
      <c r="I76" s="4"/>
      <c r="J76" s="42"/>
      <c r="K76" s="4"/>
    </row>
    <row r="77" spans="1:11" s="1" customFormat="1" ht="13.9" customHeight="1">
      <c r="A77" s="7"/>
      <c r="B77" s="16"/>
      <c r="C77" s="16"/>
      <c r="D77" s="16"/>
      <c r="E77" s="16"/>
      <c r="F77" s="16"/>
      <c r="G77" s="16"/>
      <c r="H77" s="3"/>
      <c r="I77" s="4"/>
      <c r="J77" s="4"/>
      <c r="K77" s="4"/>
    </row>
    <row r="78" spans="1:11" s="1" customFormat="1" ht="14.25" customHeight="1">
      <c r="A78" s="219" t="s">
        <v>69</v>
      </c>
      <c r="B78" s="219"/>
      <c r="C78" s="219"/>
      <c r="D78" s="219"/>
      <c r="E78" s="219"/>
      <c r="F78" s="219"/>
      <c r="G78" s="219"/>
      <c r="H78" s="3"/>
      <c r="I78" s="4"/>
      <c r="J78" s="4"/>
      <c r="K78" s="4"/>
    </row>
    <row r="79" spans="1:11" s="1" customFormat="1" ht="13.9" customHeight="1">
      <c r="A79" s="219"/>
      <c r="B79" s="219"/>
      <c r="C79" s="219"/>
      <c r="D79" s="219"/>
      <c r="E79" s="219"/>
      <c r="F79" s="219"/>
      <c r="G79" s="219"/>
      <c r="H79" s="3"/>
      <c r="I79" s="4"/>
      <c r="J79" s="4"/>
      <c r="K79" s="4"/>
    </row>
    <row r="80" spans="1:11" s="1" customFormat="1" ht="14.25" customHeight="1">
      <c r="A80" s="219" t="s">
        <v>70</v>
      </c>
      <c r="B80" s="219"/>
      <c r="C80" s="219"/>
      <c r="D80" s="219"/>
      <c r="E80" s="219"/>
      <c r="F80" s="219"/>
      <c r="G80" s="219"/>
      <c r="H80" s="3"/>
      <c r="I80" s="4"/>
      <c r="J80" s="4"/>
      <c r="K80" s="4"/>
    </row>
    <row r="81" spans="1:11" s="1" customFormat="1" ht="13.9" customHeight="1">
      <c r="A81" s="219"/>
      <c r="B81" s="219"/>
      <c r="C81" s="219"/>
      <c r="D81" s="219"/>
      <c r="E81" s="219"/>
      <c r="F81" s="219"/>
      <c r="G81" s="219"/>
      <c r="H81" s="3"/>
      <c r="I81" s="4"/>
      <c r="J81" s="4"/>
      <c r="K81" s="4"/>
    </row>
    <row r="82" spans="1:11" ht="53.25" customHeight="1">
      <c r="A82" s="220" t="s">
        <v>71</v>
      </c>
      <c r="B82" s="220"/>
      <c r="C82" s="220"/>
      <c r="D82" s="220"/>
      <c r="E82" s="220"/>
      <c r="F82" s="220"/>
      <c r="G82" s="220"/>
      <c r="H82" s="43"/>
      <c r="I82" s="43"/>
    </row>
    <row r="83" spans="1:11" s="1" customFormat="1" ht="19.350000000000001" customHeight="1">
      <c r="A83" s="219" t="s">
        <v>72</v>
      </c>
      <c r="B83" s="219"/>
      <c r="C83" s="219"/>
      <c r="D83" s="219"/>
      <c r="E83" s="219"/>
      <c r="F83" s="219"/>
      <c r="G83" s="219"/>
      <c r="H83" s="3"/>
      <c r="I83" s="4"/>
      <c r="J83" s="4"/>
      <c r="K83" s="4"/>
    </row>
    <row r="84" spans="1:11" s="1" customFormat="1">
      <c r="A84" s="13"/>
      <c r="B84" s="13"/>
      <c r="C84" s="13"/>
      <c r="D84" s="13"/>
      <c r="E84" s="13"/>
      <c r="F84" s="13"/>
      <c r="G84" s="13"/>
      <c r="H84" s="3"/>
      <c r="I84" s="4"/>
      <c r="J84" s="4"/>
      <c r="K84" s="4"/>
    </row>
    <row r="85" spans="1:11" s="1" customFormat="1">
      <c r="A85" s="221" t="s">
        <v>73</v>
      </c>
      <c r="B85" s="221"/>
      <c r="C85" s="221"/>
      <c r="D85" s="221"/>
      <c r="E85" s="221"/>
      <c r="F85" s="221"/>
      <c r="G85" s="221"/>
      <c r="H85" s="3"/>
      <c r="I85" s="4"/>
      <c r="J85" s="4"/>
      <c r="K85" s="4"/>
    </row>
    <row r="86" spans="1:11" s="1" customFormat="1" ht="13.9" customHeight="1">
      <c r="A86" s="7"/>
      <c r="B86" s="16"/>
      <c r="C86" s="16"/>
      <c r="D86" s="16"/>
      <c r="E86" s="16"/>
      <c r="F86" s="16"/>
      <c r="G86" s="16"/>
      <c r="H86" s="3"/>
      <c r="I86" s="4"/>
      <c r="J86" s="4"/>
      <c r="K86" s="4"/>
    </row>
    <row r="87" spans="1:11" s="1" customFormat="1" ht="14.25" customHeight="1">
      <c r="A87" s="44" t="s">
        <v>74</v>
      </c>
      <c r="B87" s="222" t="s">
        <v>75</v>
      </c>
      <c r="C87" s="222"/>
      <c r="D87" s="222"/>
      <c r="E87" s="222"/>
      <c r="F87" s="223" t="s">
        <v>38</v>
      </c>
      <c r="G87" s="223"/>
      <c r="H87" s="3"/>
      <c r="I87" s="4"/>
      <c r="J87" s="4"/>
      <c r="K87" s="4"/>
    </row>
    <row r="88" spans="1:11" s="1" customFormat="1" ht="30.75" customHeight="1">
      <c r="A88" s="45" t="s">
        <v>6</v>
      </c>
      <c r="B88" s="224" t="s">
        <v>76</v>
      </c>
      <c r="C88" s="224"/>
      <c r="D88" s="224"/>
      <c r="E88" s="224"/>
      <c r="F88" s="225">
        <f>(8*2*15)-(F42*0.5*0.06)</f>
        <v>189.0162</v>
      </c>
      <c r="G88" s="225"/>
      <c r="H88" s="3"/>
      <c r="I88" s="4"/>
      <c r="J88" s="4"/>
      <c r="K88" s="4"/>
    </row>
    <row r="89" spans="1:11" s="1" customFormat="1" ht="31.5" customHeight="1">
      <c r="A89" s="45" t="s">
        <v>9</v>
      </c>
      <c r="B89" s="226" t="s">
        <v>285</v>
      </c>
      <c r="C89" s="226"/>
      <c r="D89" s="226"/>
      <c r="E89" s="226"/>
      <c r="F89" s="225">
        <f>15*(40.53-1)</f>
        <v>592.95000000000005</v>
      </c>
      <c r="G89" s="225"/>
      <c r="H89" s="3"/>
      <c r="I89" s="4"/>
      <c r="J89" s="4"/>
      <c r="K89" s="4"/>
    </row>
    <row r="90" spans="1:11" s="1" customFormat="1" ht="27.75" customHeight="1">
      <c r="A90" s="46" t="s">
        <v>12</v>
      </c>
      <c r="B90" s="227" t="s">
        <v>286</v>
      </c>
      <c r="C90" s="227"/>
      <c r="D90" s="227"/>
      <c r="E90" s="227"/>
      <c r="F90" s="225">
        <v>67.319999999999993</v>
      </c>
      <c r="G90" s="225"/>
      <c r="H90" s="3"/>
      <c r="I90" s="4"/>
      <c r="J90" s="4"/>
      <c r="K90" s="4"/>
    </row>
    <row r="91" spans="1:11" s="1" customFormat="1" ht="27.75" customHeight="1">
      <c r="A91" s="46" t="s">
        <v>14</v>
      </c>
      <c r="B91" s="227" t="s">
        <v>77</v>
      </c>
      <c r="C91" s="227"/>
      <c r="D91" s="227"/>
      <c r="E91" s="227"/>
      <c r="F91" s="228"/>
      <c r="G91" s="228"/>
      <c r="H91" s="3"/>
      <c r="I91" s="4"/>
      <c r="J91" s="4"/>
      <c r="K91" s="4"/>
    </row>
    <row r="92" spans="1:11" s="1" customFormat="1" ht="13.9" customHeight="1">
      <c r="A92" s="45" t="s">
        <v>61</v>
      </c>
      <c r="B92" s="229" t="s">
        <v>287</v>
      </c>
      <c r="C92" s="229"/>
      <c r="D92" s="229"/>
      <c r="E92" s="229"/>
      <c r="F92" s="225">
        <v>80</v>
      </c>
      <c r="G92" s="225"/>
      <c r="H92" s="3"/>
      <c r="I92" s="4"/>
      <c r="J92" s="4"/>
      <c r="K92" s="4"/>
    </row>
    <row r="93" spans="1:11" s="1" customFormat="1" ht="14.1" customHeight="1">
      <c r="A93" s="230" t="s">
        <v>41</v>
      </c>
      <c r="B93" s="230"/>
      <c r="C93" s="230"/>
      <c r="D93" s="230"/>
      <c r="E93" s="230"/>
      <c r="F93" s="231">
        <f>SUM(F88:G92)</f>
        <v>929.28620000000001</v>
      </c>
      <c r="G93" s="231"/>
      <c r="H93" s="3"/>
      <c r="I93" s="4"/>
      <c r="J93" s="4"/>
      <c r="K93" s="4"/>
    </row>
    <row r="94" spans="1:11" s="1" customFormat="1">
      <c r="A94" s="11"/>
      <c r="B94" s="11"/>
      <c r="C94" s="11"/>
      <c r="D94" s="11"/>
      <c r="E94" s="11"/>
      <c r="F94" s="11"/>
      <c r="G94" s="11"/>
      <c r="H94" s="3"/>
      <c r="I94" s="4"/>
      <c r="J94" s="4"/>
      <c r="K94" s="4"/>
    </row>
    <row r="95" spans="1:11" s="1" customFormat="1" ht="14.25" customHeight="1">
      <c r="A95" s="219" t="s">
        <v>78</v>
      </c>
      <c r="B95" s="219"/>
      <c r="C95" s="219"/>
      <c r="D95" s="219"/>
      <c r="E95" s="219"/>
      <c r="F95" s="219"/>
      <c r="G95" s="219"/>
      <c r="H95" s="3"/>
      <c r="I95" s="4"/>
      <c r="J95" s="4"/>
      <c r="K95" s="4"/>
    </row>
    <row r="96" spans="1:11" s="1" customFormat="1" ht="15.75" customHeight="1">
      <c r="A96" s="219" t="s">
        <v>79</v>
      </c>
      <c r="B96" s="219"/>
      <c r="C96" s="219"/>
      <c r="D96" s="219"/>
      <c r="E96" s="219"/>
      <c r="F96" s="219"/>
      <c r="G96" s="219"/>
      <c r="H96" s="3"/>
      <c r="I96" s="4"/>
      <c r="J96" s="4"/>
      <c r="K96" s="4"/>
    </row>
    <row r="97" spans="1:11" s="1" customFormat="1">
      <c r="A97" s="219"/>
      <c r="B97" s="219"/>
      <c r="C97" s="219"/>
      <c r="D97" s="219"/>
      <c r="E97" s="219"/>
      <c r="F97" s="219"/>
      <c r="G97" s="219"/>
      <c r="H97" s="3"/>
      <c r="I97" s="4"/>
      <c r="J97" s="4"/>
      <c r="K97" s="4"/>
    </row>
    <row r="98" spans="1:11" s="1" customFormat="1" ht="69.75" customHeight="1">
      <c r="A98" s="219" t="s">
        <v>80</v>
      </c>
      <c r="B98" s="219"/>
      <c r="C98" s="219"/>
      <c r="D98" s="219"/>
      <c r="E98" s="219"/>
      <c r="F98" s="219"/>
      <c r="G98" s="219"/>
      <c r="H98" s="3"/>
      <c r="I98" s="4"/>
      <c r="J98" s="4"/>
      <c r="K98" s="4"/>
    </row>
    <row r="99" spans="1:11" s="1" customFormat="1" ht="59.25" customHeight="1">
      <c r="A99" s="232" t="s">
        <v>288</v>
      </c>
      <c r="B99" s="232"/>
      <c r="C99" s="232"/>
      <c r="D99" s="232"/>
      <c r="E99" s="232"/>
      <c r="F99" s="232"/>
      <c r="G99" s="232"/>
      <c r="H99" s="3"/>
      <c r="I99" s="4"/>
      <c r="J99" s="4"/>
      <c r="K99" s="4"/>
    </row>
    <row r="100" spans="1:11" s="1" customFormat="1" ht="20.25" customHeight="1">
      <c r="A100" s="163"/>
      <c r="B100" s="163"/>
      <c r="C100" s="163"/>
      <c r="D100" s="163"/>
      <c r="E100" s="163"/>
      <c r="F100" s="163"/>
      <c r="G100" s="163"/>
      <c r="H100" s="3"/>
      <c r="I100" s="4"/>
      <c r="J100" s="4"/>
      <c r="K100" s="4"/>
    </row>
    <row r="101" spans="1:11" s="1" customFormat="1" ht="20.25" customHeight="1">
      <c r="A101" s="221" t="s">
        <v>255</v>
      </c>
      <c r="B101" s="221"/>
      <c r="C101" s="221"/>
      <c r="D101" s="221"/>
      <c r="E101" s="221"/>
      <c r="F101" s="221"/>
      <c r="G101" s="221"/>
      <c r="H101" s="3"/>
      <c r="I101" s="4"/>
      <c r="J101" s="4"/>
      <c r="K101" s="4"/>
    </row>
    <row r="102" spans="1:11" s="1" customFormat="1" ht="20.25" customHeight="1">
      <c r="A102" s="215" t="s">
        <v>112</v>
      </c>
      <c r="B102" s="215"/>
      <c r="C102" s="215"/>
      <c r="D102" s="215"/>
      <c r="E102" s="215"/>
      <c r="F102" s="215"/>
      <c r="G102" s="161">
        <f>(F44/220*1.5)</f>
        <v>15.063395454545454</v>
      </c>
      <c r="H102" s="3"/>
      <c r="I102" s="4"/>
      <c r="J102" s="4"/>
      <c r="K102" s="4"/>
    </row>
    <row r="103" spans="1:11" s="1" customFormat="1" ht="20.25" customHeight="1">
      <c r="A103" s="162" t="s">
        <v>244</v>
      </c>
      <c r="B103" s="222" t="s">
        <v>245</v>
      </c>
      <c r="C103" s="222"/>
      <c r="D103" s="222"/>
      <c r="E103" s="222"/>
      <c r="F103" s="223" t="s">
        <v>38</v>
      </c>
      <c r="G103" s="223"/>
      <c r="H103" s="3"/>
      <c r="I103" s="4"/>
      <c r="J103" s="4"/>
      <c r="K103" s="4"/>
    </row>
    <row r="104" spans="1:11" s="1" customFormat="1" ht="20.25" customHeight="1">
      <c r="A104" s="46" t="s">
        <v>6</v>
      </c>
      <c r="B104" s="227" t="s">
        <v>246</v>
      </c>
      <c r="C104" s="227"/>
      <c r="D104" s="227"/>
      <c r="E104" s="227"/>
      <c r="F104" s="225">
        <f>G102*15</f>
        <v>225.9509318181818</v>
      </c>
      <c r="G104" s="225"/>
      <c r="H104" s="3"/>
      <c r="I104" s="4"/>
      <c r="J104" s="4"/>
      <c r="K104" s="4"/>
    </row>
    <row r="105" spans="1:11" s="1" customFormat="1" ht="31.5" customHeight="1">
      <c r="A105" s="46" t="s">
        <v>9</v>
      </c>
      <c r="B105" s="227" t="s">
        <v>247</v>
      </c>
      <c r="C105" s="227"/>
      <c r="D105" s="227"/>
      <c r="E105" s="227"/>
      <c r="F105" s="228">
        <f>F104*F76</f>
        <v>83.149942909090896</v>
      </c>
      <c r="G105" s="228"/>
      <c r="H105" s="3"/>
      <c r="I105" s="4"/>
      <c r="J105" s="4"/>
      <c r="K105" s="4"/>
    </row>
    <row r="106" spans="1:11" s="1" customFormat="1" ht="20.25" customHeight="1">
      <c r="A106" s="230" t="s">
        <v>41</v>
      </c>
      <c r="B106" s="230"/>
      <c r="C106" s="230"/>
      <c r="D106" s="230"/>
      <c r="E106" s="230"/>
      <c r="F106" s="231">
        <f>SUM(F104:G105)</f>
        <v>309.1008747272727</v>
      </c>
      <c r="G106" s="231"/>
      <c r="H106" s="3"/>
      <c r="I106" s="4"/>
      <c r="J106" s="4"/>
      <c r="K106" s="4"/>
    </row>
    <row r="107" spans="1:11" s="1" customFormat="1" ht="20.25" customHeight="1">
      <c r="A107" s="165"/>
      <c r="B107" s="165"/>
      <c r="C107" s="165"/>
      <c r="D107" s="165"/>
      <c r="E107" s="165"/>
      <c r="F107" s="166"/>
      <c r="G107" s="166"/>
      <c r="H107" s="3"/>
      <c r="I107" s="4"/>
      <c r="J107" s="4"/>
      <c r="K107" s="4"/>
    </row>
    <row r="108" spans="1:11" s="1" customFormat="1" ht="30.75" customHeight="1">
      <c r="A108" s="234" t="s">
        <v>250</v>
      </c>
      <c r="B108" s="234"/>
      <c r="C108" s="234"/>
      <c r="D108" s="234"/>
      <c r="E108" s="234"/>
      <c r="F108" s="234"/>
      <c r="G108" s="234"/>
      <c r="H108" s="3"/>
      <c r="I108" s="4"/>
      <c r="J108" s="4"/>
      <c r="K108" s="4"/>
    </row>
    <row r="109" spans="1:11" s="1" customFormat="1" ht="54" customHeight="1">
      <c r="A109" s="235" t="s">
        <v>251</v>
      </c>
      <c r="B109" s="235"/>
      <c r="C109" s="235"/>
      <c r="D109" s="235"/>
      <c r="E109" s="235"/>
      <c r="F109" s="235"/>
      <c r="G109" s="235"/>
      <c r="H109" s="3"/>
      <c r="I109" s="4"/>
      <c r="J109" s="4"/>
      <c r="K109" s="4"/>
    </row>
    <row r="110" spans="1:11" s="1" customFormat="1" ht="90" customHeight="1">
      <c r="A110" s="207" t="s">
        <v>252</v>
      </c>
      <c r="B110" s="207"/>
      <c r="C110" s="207"/>
      <c r="D110" s="207"/>
      <c r="E110" s="207"/>
      <c r="F110" s="207"/>
      <c r="G110" s="207"/>
      <c r="H110" s="3"/>
      <c r="I110" s="4"/>
      <c r="J110" s="4"/>
      <c r="K110" s="4"/>
    </row>
    <row r="111" spans="1:11" s="1" customFormat="1" ht="37.5" customHeight="1">
      <c r="A111" s="236" t="s">
        <v>277</v>
      </c>
      <c r="B111" s="237"/>
      <c r="C111" s="237"/>
      <c r="D111" s="237"/>
      <c r="E111" s="237"/>
      <c r="F111" s="237"/>
      <c r="G111" s="238"/>
      <c r="H111" s="3"/>
      <c r="I111" s="4"/>
      <c r="J111" s="4"/>
      <c r="K111" s="4"/>
    </row>
    <row r="112" spans="1:11" s="1" customFormat="1" ht="9.75" customHeight="1">
      <c r="A112" s="163"/>
      <c r="B112" s="163"/>
      <c r="C112" s="163"/>
      <c r="D112" s="163"/>
      <c r="E112" s="163"/>
      <c r="F112" s="163"/>
      <c r="G112" s="163"/>
      <c r="H112" s="3"/>
      <c r="I112" s="4"/>
      <c r="J112" s="4"/>
      <c r="K112" s="4"/>
    </row>
    <row r="113" spans="1:11" s="1" customFormat="1" ht="13.9" customHeight="1">
      <c r="A113" s="4"/>
      <c r="B113" s="47"/>
      <c r="C113" s="47"/>
      <c r="D113" s="47"/>
      <c r="E113" s="47"/>
      <c r="F113" s="47"/>
      <c r="G113" s="47"/>
      <c r="H113" s="3"/>
      <c r="I113" s="4"/>
      <c r="J113" s="4"/>
      <c r="K113" s="4"/>
    </row>
    <row r="114" spans="1:11" s="1" customFormat="1" ht="14.25" customHeight="1">
      <c r="A114" s="187" t="s">
        <v>81</v>
      </c>
      <c r="B114" s="187"/>
      <c r="C114" s="187"/>
      <c r="D114" s="187"/>
      <c r="E114" s="187"/>
      <c r="F114" s="187"/>
      <c r="G114" s="187"/>
      <c r="H114" s="3"/>
      <c r="I114" s="4"/>
      <c r="J114" s="4"/>
      <c r="K114" s="4"/>
    </row>
    <row r="115" spans="1:11" s="1" customFormat="1" ht="13.9" customHeight="1">
      <c r="A115" s="4"/>
      <c r="B115" s="4"/>
      <c r="C115" s="4"/>
      <c r="D115" s="4"/>
      <c r="E115" s="4"/>
      <c r="F115" s="4"/>
      <c r="G115" s="4"/>
      <c r="H115" s="3"/>
      <c r="I115" s="4"/>
      <c r="J115" s="4"/>
      <c r="K115" s="4"/>
    </row>
    <row r="116" spans="1:11" s="1" customFormat="1" ht="13.9" customHeight="1">
      <c r="A116" s="35">
        <v>2</v>
      </c>
      <c r="B116" s="233" t="s">
        <v>82</v>
      </c>
      <c r="C116" s="233"/>
      <c r="D116" s="233"/>
      <c r="E116" s="233"/>
      <c r="F116" s="218" t="s">
        <v>38</v>
      </c>
      <c r="G116" s="218"/>
      <c r="H116" s="3"/>
      <c r="I116" s="4"/>
      <c r="J116" s="4"/>
      <c r="K116" s="4"/>
    </row>
    <row r="117" spans="1:11" s="1" customFormat="1" ht="13.9" customHeight="1">
      <c r="A117" s="37" t="s">
        <v>45</v>
      </c>
      <c r="B117" s="197" t="s">
        <v>46</v>
      </c>
      <c r="C117" s="197"/>
      <c r="D117" s="197"/>
      <c r="E117" s="197"/>
      <c r="F117" s="239">
        <f>G56</f>
        <v>245.47755555555551</v>
      </c>
      <c r="G117" s="239"/>
      <c r="H117" s="3"/>
      <c r="I117" s="4"/>
      <c r="K117" s="4"/>
    </row>
    <row r="118" spans="1:11" s="1" customFormat="1" ht="13.9" customHeight="1">
      <c r="A118" s="37" t="s">
        <v>54</v>
      </c>
      <c r="B118" s="197" t="s">
        <v>55</v>
      </c>
      <c r="C118" s="197"/>
      <c r="D118" s="197"/>
      <c r="E118" s="197"/>
      <c r="F118" s="239">
        <f>G76</f>
        <v>903.35740444444457</v>
      </c>
      <c r="G118" s="239"/>
      <c r="H118" s="3"/>
      <c r="I118" s="4"/>
      <c r="K118" s="4"/>
    </row>
    <row r="119" spans="1:11" s="1" customFormat="1" ht="13.9" customHeight="1">
      <c r="A119" s="37" t="s">
        <v>74</v>
      </c>
      <c r="B119" s="197" t="s">
        <v>75</v>
      </c>
      <c r="C119" s="197"/>
      <c r="D119" s="197"/>
      <c r="E119" s="197"/>
      <c r="F119" s="239">
        <f>F93</f>
        <v>929.28620000000001</v>
      </c>
      <c r="G119" s="239"/>
      <c r="H119" s="3"/>
      <c r="I119" s="4"/>
      <c r="K119" s="4"/>
    </row>
    <row r="120" spans="1:11" s="1" customFormat="1" ht="13.9" customHeight="1">
      <c r="A120" s="37" t="s">
        <v>244</v>
      </c>
      <c r="B120" s="241" t="s">
        <v>253</v>
      </c>
      <c r="C120" s="242"/>
      <c r="D120" s="242"/>
      <c r="E120" s="243"/>
      <c r="F120" s="244">
        <f>F106</f>
        <v>309.1008747272727</v>
      </c>
      <c r="G120" s="245"/>
      <c r="H120" s="3"/>
      <c r="I120" s="4"/>
      <c r="K120" s="4"/>
    </row>
    <row r="121" spans="1:11" s="1" customFormat="1" ht="14.25" customHeight="1">
      <c r="A121" s="233" t="s">
        <v>41</v>
      </c>
      <c r="B121" s="233"/>
      <c r="C121" s="233"/>
      <c r="D121" s="233"/>
      <c r="E121" s="233"/>
      <c r="F121" s="240">
        <f>F117+F118+F119+F120</f>
        <v>2387.2220347272728</v>
      </c>
      <c r="G121" s="240"/>
      <c r="H121" s="3"/>
      <c r="I121" s="4"/>
      <c r="K121" s="4"/>
    </row>
    <row r="122" spans="1:11" s="1" customFormat="1" ht="14.25" customHeight="1">
      <c r="A122" s="48"/>
      <c r="B122" s="48"/>
      <c r="C122" s="48"/>
      <c r="D122" s="48"/>
      <c r="E122" s="48"/>
      <c r="F122" s="49"/>
      <c r="G122" s="49"/>
      <c r="H122" s="3"/>
      <c r="I122" s="4"/>
      <c r="J122" s="50"/>
      <c r="K122" s="4"/>
    </row>
    <row r="123" spans="1:11" s="1" customFormat="1">
      <c r="A123" s="212" t="s">
        <v>83</v>
      </c>
      <c r="B123" s="212"/>
      <c r="C123" s="212"/>
      <c r="D123" s="212"/>
      <c r="E123" s="212"/>
      <c r="F123" s="212"/>
      <c r="G123" s="212"/>
      <c r="H123" s="3"/>
      <c r="I123" s="4"/>
      <c r="K123" s="4"/>
    </row>
    <row r="124" spans="1:11" s="1" customFormat="1" ht="13.9" customHeight="1">
      <c r="A124" s="4"/>
      <c r="B124" s="16"/>
      <c r="C124" s="16"/>
      <c r="D124" s="16"/>
      <c r="E124" s="16"/>
      <c r="F124" s="16"/>
      <c r="G124" s="16"/>
      <c r="H124" s="3"/>
      <c r="I124" s="4"/>
    </row>
    <row r="125" spans="1:11" s="1" customFormat="1" ht="13.9" customHeight="1">
      <c r="A125" s="27">
        <v>3</v>
      </c>
      <c r="B125" s="246" t="s">
        <v>84</v>
      </c>
      <c r="C125" s="246"/>
      <c r="D125" s="246"/>
      <c r="E125" s="246"/>
      <c r="F125" s="51" t="s">
        <v>47</v>
      </c>
      <c r="G125" s="27" t="s">
        <v>38</v>
      </c>
      <c r="H125" s="3"/>
      <c r="I125" s="4"/>
    </row>
    <row r="126" spans="1:11" s="1" customFormat="1" ht="14.25" customHeight="1">
      <c r="A126" s="28" t="s">
        <v>6</v>
      </c>
      <c r="B126" s="247" t="s">
        <v>85</v>
      </c>
      <c r="C126" s="247"/>
      <c r="D126" s="247"/>
      <c r="E126" s="247"/>
      <c r="F126" s="52">
        <v>4.1999999999999997E-3</v>
      </c>
      <c r="G126" s="53">
        <f>F44*F126</f>
        <v>9.279051599999999</v>
      </c>
      <c r="H126" s="3"/>
      <c r="I126" s="4"/>
    </row>
    <row r="127" spans="1:11" s="1" customFormat="1" ht="14.25" customHeight="1">
      <c r="A127" s="8" t="s">
        <v>9</v>
      </c>
      <c r="B127" s="247" t="s">
        <v>86</v>
      </c>
      <c r="C127" s="247"/>
      <c r="D127" s="247"/>
      <c r="E127" s="247"/>
      <c r="F127" s="52">
        <f>F75*F126</f>
        <v>3.3599999999999998E-4</v>
      </c>
      <c r="G127" s="53">
        <f>F44*F127</f>
        <v>0.74232412799999992</v>
      </c>
      <c r="H127" s="3"/>
      <c r="I127" s="4"/>
    </row>
    <row r="128" spans="1:11" s="1" customFormat="1" ht="14.25" customHeight="1">
      <c r="A128" s="8" t="s">
        <v>12</v>
      </c>
      <c r="B128" s="247" t="s">
        <v>87</v>
      </c>
      <c r="C128" s="247"/>
      <c r="D128" s="247"/>
      <c r="E128" s="247"/>
      <c r="F128" s="52">
        <v>0.04</v>
      </c>
      <c r="G128" s="53">
        <f>F44*F128</f>
        <v>88.371919999999989</v>
      </c>
      <c r="H128" s="3"/>
      <c r="I128" s="4"/>
    </row>
    <row r="129" spans="1:11" s="1" customFormat="1" ht="14.25" customHeight="1">
      <c r="A129" s="54" t="s">
        <v>14</v>
      </c>
      <c r="B129" s="247" t="s">
        <v>88</v>
      </c>
      <c r="C129" s="247"/>
      <c r="D129" s="247"/>
      <c r="E129" s="247"/>
      <c r="F129" s="52">
        <v>1.9400000000000001E-2</v>
      </c>
      <c r="G129" s="53">
        <f>F44*F129</f>
        <v>42.860381199999999</v>
      </c>
      <c r="H129" s="3"/>
      <c r="I129" s="4"/>
    </row>
    <row r="130" spans="1:11" s="1" customFormat="1" ht="26.25" customHeight="1">
      <c r="A130" s="54" t="s">
        <v>61</v>
      </c>
      <c r="B130" s="247" t="s">
        <v>89</v>
      </c>
      <c r="C130" s="247"/>
      <c r="D130" s="247"/>
      <c r="E130" s="247"/>
      <c r="F130" s="52">
        <f>F76*F129</f>
        <v>7.1392000000000001E-3</v>
      </c>
      <c r="G130" s="53">
        <f>F44*F130</f>
        <v>15.772620281599998</v>
      </c>
      <c r="H130" s="3"/>
      <c r="I130" s="4"/>
    </row>
    <row r="131" spans="1:11" s="1" customFormat="1" ht="13.9" customHeight="1">
      <c r="A131" s="55"/>
      <c r="B131" s="248" t="s">
        <v>90</v>
      </c>
      <c r="C131" s="248"/>
      <c r="D131" s="248"/>
      <c r="E131" s="248"/>
      <c r="F131" s="56">
        <f>SUM(F126:F130)</f>
        <v>7.1075199999999991E-2</v>
      </c>
      <c r="G131" s="57">
        <f>SUM(G126:G130)</f>
        <v>157.02629720959999</v>
      </c>
      <c r="H131" s="3"/>
      <c r="I131" s="4"/>
    </row>
    <row r="132" spans="1:11" s="1" customFormat="1" ht="13.9" customHeight="1">
      <c r="A132" s="58"/>
      <c r="B132" s="59"/>
      <c r="C132" s="59"/>
      <c r="D132" s="59"/>
      <c r="E132" s="59"/>
      <c r="F132" s="60"/>
      <c r="G132" s="61"/>
      <c r="H132" s="3"/>
      <c r="I132" s="4"/>
    </row>
    <row r="133" spans="1:11" s="1" customFormat="1" ht="13.9" customHeight="1">
      <c r="A133" s="219" t="s">
        <v>91</v>
      </c>
      <c r="B133" s="219"/>
      <c r="C133" s="219"/>
      <c r="D133" s="219"/>
      <c r="E133" s="219"/>
      <c r="F133" s="219"/>
      <c r="G133" s="219"/>
      <c r="H133" s="3"/>
      <c r="I133" s="4"/>
    </row>
    <row r="134" spans="1:11" s="1" customFormat="1" ht="33.6" customHeight="1">
      <c r="A134" s="219"/>
      <c r="B134" s="219"/>
      <c r="C134" s="219"/>
      <c r="D134" s="219"/>
      <c r="E134" s="219"/>
      <c r="F134" s="219"/>
      <c r="G134" s="219"/>
      <c r="H134" s="3"/>
      <c r="I134" s="62"/>
      <c r="J134" s="63"/>
      <c r="K134" s="4"/>
    </row>
    <row r="135" spans="1:11" s="1" customFormat="1" ht="25.35" customHeight="1">
      <c r="A135" s="219"/>
      <c r="B135" s="219"/>
      <c r="C135" s="219"/>
      <c r="D135" s="219"/>
      <c r="E135" s="219"/>
      <c r="F135" s="219"/>
      <c r="G135" s="219"/>
      <c r="H135" s="3"/>
      <c r="I135" s="4"/>
      <c r="J135" s="4"/>
      <c r="K135" s="4"/>
    </row>
    <row r="136" spans="1:11" s="1" customFormat="1" ht="25.35" customHeight="1">
      <c r="A136" s="219"/>
      <c r="B136" s="219"/>
      <c r="C136" s="219"/>
      <c r="D136" s="219"/>
      <c r="E136" s="219"/>
      <c r="F136" s="219"/>
      <c r="G136" s="219"/>
      <c r="H136" s="3"/>
      <c r="I136" s="4"/>
      <c r="J136" s="4"/>
      <c r="K136" s="4"/>
    </row>
    <row r="137" spans="1:11" s="1" customFormat="1" ht="58.15" customHeight="1">
      <c r="A137" s="249" t="s">
        <v>92</v>
      </c>
      <c r="B137" s="249"/>
      <c r="C137" s="249"/>
      <c r="D137" s="249"/>
      <c r="E137" s="249"/>
      <c r="F137" s="249"/>
      <c r="G137" s="249"/>
      <c r="H137" s="3"/>
      <c r="I137" s="4"/>
    </row>
    <row r="138" spans="1:11" s="1" customFormat="1" ht="166.35" customHeight="1">
      <c r="A138" s="249" t="s">
        <v>276</v>
      </c>
      <c r="B138" s="249"/>
      <c r="C138" s="249"/>
      <c r="D138" s="249"/>
      <c r="E138" s="249"/>
      <c r="F138" s="249"/>
      <c r="G138" s="249"/>
      <c r="H138" s="3"/>
      <c r="I138" s="4"/>
    </row>
    <row r="139" spans="1:11" s="1" customFormat="1" ht="13.9" customHeight="1">
      <c r="A139" s="212" t="s">
        <v>94</v>
      </c>
      <c r="B139" s="212"/>
      <c r="C139" s="212"/>
      <c r="D139" s="212"/>
      <c r="E139" s="212"/>
      <c r="F139" s="212"/>
      <c r="G139" s="212"/>
      <c r="H139" s="3"/>
      <c r="I139" s="4"/>
      <c r="J139" s="4"/>
      <c r="K139" s="4"/>
    </row>
    <row r="140" spans="1:11" s="1" customFormat="1" ht="14.25" customHeight="1">
      <c r="A140" s="65"/>
      <c r="B140" s="65"/>
      <c r="C140" s="65"/>
      <c r="D140" s="65"/>
      <c r="E140" s="65"/>
      <c r="F140" s="65"/>
      <c r="G140" s="65"/>
      <c r="H140" s="3"/>
      <c r="I140" s="4"/>
      <c r="J140" s="4"/>
      <c r="K140" s="4"/>
    </row>
    <row r="141" spans="1:11" s="1" customFormat="1" ht="26.25" customHeight="1">
      <c r="A141" s="207" t="s">
        <v>95</v>
      </c>
      <c r="B141" s="207"/>
      <c r="C141" s="207"/>
      <c r="D141" s="207"/>
      <c r="E141" s="207"/>
      <c r="F141" s="207"/>
      <c r="G141" s="207"/>
      <c r="H141" s="3"/>
      <c r="I141" s="4"/>
      <c r="J141" s="4"/>
      <c r="K141" s="4"/>
    </row>
    <row r="142" spans="1:11" s="1" customFormat="1">
      <c r="A142" s="65"/>
      <c r="B142" s="65"/>
      <c r="C142" s="65"/>
      <c r="D142" s="65"/>
      <c r="E142" s="65"/>
      <c r="F142" s="65"/>
      <c r="G142" s="65"/>
      <c r="H142" s="3"/>
      <c r="I142" s="4"/>
      <c r="J142" s="4"/>
      <c r="K142" s="4"/>
    </row>
    <row r="143" spans="1:11" s="1" customFormat="1" ht="26.1" customHeight="1">
      <c r="A143" s="215" t="s">
        <v>96</v>
      </c>
      <c r="B143" s="215"/>
      <c r="C143" s="215"/>
      <c r="D143" s="215"/>
      <c r="E143" s="215"/>
      <c r="F143" s="215"/>
      <c r="G143" s="66">
        <f>(F44+F121+G131)</f>
        <v>4753.5463319368728</v>
      </c>
      <c r="H143" s="3"/>
      <c r="I143" s="4"/>
      <c r="J143" s="4"/>
      <c r="K143" s="4"/>
    </row>
    <row r="144" spans="1:11" s="1" customFormat="1" ht="13.9" customHeight="1">
      <c r="A144" s="65"/>
      <c r="B144" s="65"/>
      <c r="C144" s="65"/>
      <c r="D144" s="65"/>
      <c r="E144" s="65"/>
      <c r="F144" s="65"/>
      <c r="G144" s="67"/>
      <c r="H144" s="3"/>
      <c r="I144" s="68"/>
      <c r="J144" s="4"/>
      <c r="K144" s="4"/>
    </row>
    <row r="145" spans="1:11" s="1" customFormat="1" ht="13.9" customHeight="1">
      <c r="A145" s="221" t="s">
        <v>97</v>
      </c>
      <c r="B145" s="221"/>
      <c r="C145" s="221"/>
      <c r="D145" s="221"/>
      <c r="E145" s="221"/>
      <c r="F145" s="221"/>
      <c r="G145" s="221"/>
      <c r="H145" s="3"/>
      <c r="I145" s="69"/>
      <c r="J145" s="4"/>
      <c r="K145" s="4"/>
    </row>
    <row r="146" spans="1:11" s="1" customFormat="1" ht="13.9" customHeight="1">
      <c r="A146" s="65"/>
      <c r="B146" s="65"/>
      <c r="C146" s="65"/>
      <c r="D146" s="65"/>
      <c r="E146" s="65"/>
      <c r="F146" s="65"/>
      <c r="G146" s="65"/>
      <c r="H146" s="3"/>
      <c r="I146" s="4"/>
      <c r="J146" s="4"/>
      <c r="K146" s="4"/>
    </row>
    <row r="147" spans="1:11" s="1" customFormat="1" ht="26.25" customHeight="1">
      <c r="A147" s="27" t="s">
        <v>98</v>
      </c>
      <c r="B147" s="202" t="s">
        <v>99</v>
      </c>
      <c r="C147" s="202"/>
      <c r="D147" s="202"/>
      <c r="E147" s="202"/>
      <c r="F147" s="202"/>
      <c r="G147" s="27" t="s">
        <v>38</v>
      </c>
      <c r="H147" s="3"/>
      <c r="I147" s="4"/>
      <c r="J147" s="4"/>
      <c r="K147" s="4"/>
    </row>
    <row r="148" spans="1:11" s="1" customFormat="1" ht="13.9" customHeight="1">
      <c r="A148" s="8" t="s">
        <v>6</v>
      </c>
      <c r="B148" s="250" t="s">
        <v>100</v>
      </c>
      <c r="C148" s="250"/>
      <c r="D148" s="250"/>
      <c r="E148" s="250"/>
      <c r="F148" s="70">
        <v>8.3299999999999999E-2</v>
      </c>
      <c r="G148" s="71">
        <f>(G143*F148)</f>
        <v>395.97040945034149</v>
      </c>
      <c r="H148" s="3"/>
      <c r="I148" s="4"/>
      <c r="J148" s="4"/>
      <c r="K148" s="4"/>
    </row>
    <row r="149" spans="1:11" s="1" customFormat="1" ht="13.9" customHeight="1">
      <c r="A149" s="45" t="s">
        <v>9</v>
      </c>
      <c r="B149" s="251" t="s">
        <v>99</v>
      </c>
      <c r="C149" s="251"/>
      <c r="D149" s="251"/>
      <c r="E149" s="251"/>
      <c r="F149" s="72">
        <v>2.2200000000000001E-2</v>
      </c>
      <c r="G149" s="71">
        <f>(G143*F149)</f>
        <v>105.52872856899857</v>
      </c>
      <c r="H149" s="3"/>
      <c r="I149" s="4"/>
      <c r="J149" s="4"/>
      <c r="K149" s="4"/>
    </row>
    <row r="150" spans="1:11" s="1" customFormat="1" ht="13.9" customHeight="1">
      <c r="A150" s="45" t="s">
        <v>12</v>
      </c>
      <c r="B150" s="203" t="s">
        <v>101</v>
      </c>
      <c r="C150" s="203"/>
      <c r="D150" s="203"/>
      <c r="E150" s="203"/>
      <c r="F150" s="72">
        <v>4.0000000000000002E-4</v>
      </c>
      <c r="G150" s="71">
        <f>(G143*F150)</f>
        <v>1.9014185327747493</v>
      </c>
      <c r="H150" s="3"/>
      <c r="I150" s="4"/>
      <c r="J150" s="4"/>
      <c r="K150" s="4"/>
    </row>
    <row r="151" spans="1:11" s="1" customFormat="1" ht="14.25" customHeight="1">
      <c r="A151" s="45" t="s">
        <v>14</v>
      </c>
      <c r="B151" s="203" t="s">
        <v>102</v>
      </c>
      <c r="C151" s="203"/>
      <c r="D151" s="203"/>
      <c r="E151" s="203"/>
      <c r="F151" s="72">
        <v>2.0000000000000001E-4</v>
      </c>
      <c r="G151" s="71">
        <f>(G143*F151)</f>
        <v>0.95070926638737463</v>
      </c>
      <c r="H151" s="3"/>
      <c r="I151" s="4"/>
      <c r="J151" s="4"/>
      <c r="K151" s="4"/>
    </row>
    <row r="152" spans="1:11" s="1" customFormat="1" ht="13.9" customHeight="1">
      <c r="A152" s="45" t="s">
        <v>61</v>
      </c>
      <c r="B152" s="203" t="s">
        <v>103</v>
      </c>
      <c r="C152" s="203"/>
      <c r="D152" s="203"/>
      <c r="E152" s="203"/>
      <c r="F152" s="72">
        <v>1.4E-3</v>
      </c>
      <c r="G152" s="71">
        <f>(G143*F152)</f>
        <v>6.654964864711622</v>
      </c>
      <c r="H152" s="3"/>
      <c r="I152" s="4"/>
      <c r="J152" s="4"/>
      <c r="K152" s="4"/>
    </row>
    <row r="153" spans="1:11" s="1" customFormat="1" ht="21.4" customHeight="1">
      <c r="A153" s="73" t="s">
        <v>63</v>
      </c>
      <c r="B153" s="203" t="s">
        <v>104</v>
      </c>
      <c r="C153" s="203"/>
      <c r="D153" s="203"/>
      <c r="E153" s="203"/>
      <c r="F153" s="74">
        <v>1.66E-2</v>
      </c>
      <c r="G153" s="71">
        <f>(G143*F153)</f>
        <v>78.908869110152082</v>
      </c>
      <c r="H153" s="3"/>
      <c r="I153" s="4"/>
      <c r="J153" s="4"/>
      <c r="K153" s="4"/>
    </row>
    <row r="154" spans="1:11" s="1" customFormat="1" ht="14.25" customHeight="1">
      <c r="A154" s="55"/>
      <c r="B154" s="222" t="s">
        <v>90</v>
      </c>
      <c r="C154" s="222"/>
      <c r="D154" s="222"/>
      <c r="E154" s="222"/>
      <c r="F154" s="75">
        <f>SUM(F148:F153)</f>
        <v>0.1241</v>
      </c>
      <c r="G154" s="57">
        <f>SUM(G148:G153)</f>
        <v>589.91509979336593</v>
      </c>
      <c r="H154" s="3"/>
      <c r="I154" s="4"/>
      <c r="J154" s="4"/>
      <c r="K154" s="4"/>
    </row>
    <row r="155" spans="1:11" s="1" customFormat="1" ht="14.25" customHeight="1">
      <c r="A155" s="4"/>
      <c r="B155" s="4"/>
      <c r="C155" s="4"/>
      <c r="D155" s="4"/>
      <c r="E155" s="4"/>
      <c r="F155" s="4"/>
      <c r="G155" s="4"/>
      <c r="H155" s="3"/>
      <c r="I155" s="4"/>
      <c r="J155" s="4"/>
      <c r="K155" s="4"/>
    </row>
    <row r="156" spans="1:11" s="1" customFormat="1" ht="14.25" customHeight="1">
      <c r="A156" s="207" t="s">
        <v>105</v>
      </c>
      <c r="B156" s="207"/>
      <c r="C156" s="207"/>
      <c r="D156" s="207"/>
      <c r="E156" s="207"/>
      <c r="F156" s="207"/>
      <c r="G156" s="207"/>
      <c r="H156" s="3"/>
      <c r="I156" s="4"/>
      <c r="J156" s="4"/>
      <c r="K156" s="4"/>
    </row>
    <row r="157" spans="1:11" s="1" customFormat="1" ht="15.75" customHeight="1">
      <c r="A157" s="207"/>
      <c r="B157" s="207"/>
      <c r="C157" s="207"/>
      <c r="D157" s="207"/>
      <c r="E157" s="207"/>
      <c r="F157" s="207"/>
      <c r="G157" s="207"/>
      <c r="H157" s="3"/>
      <c r="I157" s="4"/>
      <c r="J157" s="76"/>
      <c r="K157" s="4"/>
    </row>
    <row r="158" spans="1:11" s="1" customFormat="1" ht="97.5" customHeight="1">
      <c r="A158" s="219" t="s">
        <v>106</v>
      </c>
      <c r="B158" s="219"/>
      <c r="C158" s="219"/>
      <c r="D158" s="219"/>
      <c r="E158" s="219"/>
      <c r="F158" s="219"/>
      <c r="G158" s="219"/>
      <c r="H158" s="3"/>
      <c r="I158" s="4"/>
      <c r="J158" s="76"/>
      <c r="K158" s="4"/>
    </row>
    <row r="159" spans="1:11" s="1" customFormat="1" ht="96" customHeight="1">
      <c r="A159" s="219" t="s">
        <v>107</v>
      </c>
      <c r="B159" s="219"/>
      <c r="C159" s="219"/>
      <c r="D159" s="219"/>
      <c r="E159" s="219"/>
      <c r="F159" s="219"/>
      <c r="G159" s="219"/>
      <c r="H159" s="3"/>
      <c r="I159" s="4"/>
      <c r="J159" s="76"/>
      <c r="K159" s="4"/>
    </row>
    <row r="160" spans="1:11" s="1" customFormat="1" ht="135.75" customHeight="1">
      <c r="A160" s="219" t="s">
        <v>108</v>
      </c>
      <c r="B160" s="219"/>
      <c r="C160" s="219"/>
      <c r="D160" s="219"/>
      <c r="E160" s="219"/>
      <c r="F160" s="219"/>
      <c r="G160" s="219"/>
      <c r="H160" s="3"/>
      <c r="I160" s="4"/>
      <c r="J160" s="76"/>
      <c r="K160" s="4"/>
    </row>
    <row r="161" spans="1:11" s="1" customFormat="1" ht="207" customHeight="1">
      <c r="A161" s="219" t="s">
        <v>109</v>
      </c>
      <c r="B161" s="219"/>
      <c r="C161" s="219"/>
      <c r="D161" s="219"/>
      <c r="E161" s="219"/>
      <c r="F161" s="219"/>
      <c r="G161" s="219"/>
      <c r="H161" s="3"/>
      <c r="I161" s="4"/>
      <c r="J161" s="76"/>
      <c r="K161" s="4"/>
    </row>
    <row r="162" spans="1:11" s="1" customFormat="1" ht="173.25" customHeight="1">
      <c r="A162" s="219" t="s">
        <v>110</v>
      </c>
      <c r="B162" s="219"/>
      <c r="C162" s="219"/>
      <c r="D162" s="219"/>
      <c r="E162" s="219"/>
      <c r="F162" s="219"/>
      <c r="G162" s="219"/>
      <c r="H162" s="3"/>
      <c r="I162" s="4"/>
      <c r="J162" s="76"/>
      <c r="K162" s="4"/>
    </row>
    <row r="163" spans="1:11" s="1" customFormat="1" ht="96" customHeight="1">
      <c r="A163" s="219" t="s">
        <v>111</v>
      </c>
      <c r="B163" s="219"/>
      <c r="C163" s="219"/>
      <c r="D163" s="219"/>
      <c r="E163" s="219"/>
      <c r="F163" s="219"/>
      <c r="G163" s="219"/>
      <c r="H163" s="3"/>
      <c r="I163" s="4"/>
      <c r="J163" s="76"/>
      <c r="K163" s="4"/>
    </row>
    <row r="164" spans="1:11" s="1" customFormat="1" ht="29.25" customHeight="1">
      <c r="A164" s="215" t="s">
        <v>112</v>
      </c>
      <c r="B164" s="215"/>
      <c r="C164" s="215"/>
      <c r="D164" s="215"/>
      <c r="E164" s="215"/>
      <c r="F164" s="215"/>
      <c r="G164" s="66">
        <f>(F44/220*1.5)</f>
        <v>15.063395454545454</v>
      </c>
      <c r="H164" s="3"/>
      <c r="I164" s="4"/>
      <c r="J164" s="4"/>
      <c r="K164" s="4"/>
    </row>
    <row r="165" spans="1:11" s="1" customFormat="1" ht="14.25" customHeight="1">
      <c r="A165" s="4"/>
      <c r="B165" s="4"/>
      <c r="C165" s="4"/>
      <c r="D165" s="4"/>
      <c r="E165" s="4"/>
      <c r="F165" s="4"/>
      <c r="G165" s="4"/>
      <c r="H165" s="3"/>
      <c r="I165" s="4"/>
      <c r="J165" s="4"/>
      <c r="K165" s="4"/>
    </row>
    <row r="166" spans="1:11" s="1" customFormat="1" ht="13.9" customHeight="1">
      <c r="A166" s="221" t="s">
        <v>113</v>
      </c>
      <c r="B166" s="221"/>
      <c r="C166" s="221"/>
      <c r="D166" s="221"/>
      <c r="E166" s="221"/>
      <c r="F166" s="221"/>
      <c r="G166" s="221"/>
      <c r="H166" s="3"/>
      <c r="I166" s="4"/>
      <c r="J166" s="4"/>
      <c r="K166" s="4"/>
    </row>
    <row r="167" spans="1:11" s="1" customFormat="1" ht="13.9" customHeight="1">
      <c r="A167" s="65"/>
      <c r="B167" s="65"/>
      <c r="C167" s="65"/>
      <c r="D167" s="65"/>
      <c r="E167" s="65"/>
      <c r="F167" s="65"/>
      <c r="G167" s="65"/>
      <c r="H167" s="3"/>
      <c r="I167" s="4"/>
      <c r="J167" s="4"/>
      <c r="K167" s="4"/>
    </row>
    <row r="168" spans="1:11" s="1" customFormat="1" ht="25.5" customHeight="1">
      <c r="A168" s="27" t="s">
        <v>114</v>
      </c>
      <c r="B168" s="202" t="s">
        <v>115</v>
      </c>
      <c r="C168" s="202"/>
      <c r="D168" s="202"/>
      <c r="E168" s="202"/>
      <c r="F168" s="77" t="s">
        <v>116</v>
      </c>
      <c r="G168" s="27" t="s">
        <v>38</v>
      </c>
      <c r="H168" s="3"/>
      <c r="I168" s="4"/>
      <c r="J168" s="4"/>
      <c r="K168" s="4"/>
    </row>
    <row r="169" spans="1:11" s="1" customFormat="1" ht="31.5" customHeight="1">
      <c r="A169" s="21" t="s">
        <v>6</v>
      </c>
      <c r="B169" s="203" t="s">
        <v>117</v>
      </c>
      <c r="C169" s="203"/>
      <c r="D169" s="203"/>
      <c r="E169" s="203"/>
      <c r="F169" s="78"/>
      <c r="G169" s="79"/>
      <c r="H169" s="3"/>
      <c r="I169" s="4"/>
      <c r="J169" s="4"/>
      <c r="K169" s="4"/>
    </row>
    <row r="170" spans="1:11" s="1" customFormat="1" ht="14.25" customHeight="1">
      <c r="A170" s="205" t="s">
        <v>118</v>
      </c>
      <c r="B170" s="205"/>
      <c r="C170" s="205"/>
      <c r="D170" s="205"/>
      <c r="E170" s="205"/>
      <c r="F170" s="80"/>
      <c r="G170" s="57">
        <f>G169</f>
        <v>0</v>
      </c>
      <c r="H170" s="3"/>
      <c r="I170" s="4"/>
      <c r="J170" s="4"/>
      <c r="K170" s="4"/>
    </row>
    <row r="171" spans="1:11" s="1" customFormat="1" ht="26.25" customHeight="1">
      <c r="A171" s="207" t="s">
        <v>248</v>
      </c>
      <c r="B171" s="207"/>
      <c r="C171" s="207"/>
      <c r="D171" s="207"/>
      <c r="E171" s="207"/>
      <c r="F171" s="207"/>
      <c r="G171" s="207"/>
      <c r="H171" s="3"/>
      <c r="I171" s="4"/>
      <c r="J171" s="4"/>
      <c r="K171" s="4"/>
    </row>
    <row r="172" spans="1:11" s="1" customFormat="1" ht="54" customHeight="1">
      <c r="A172" s="207" t="s">
        <v>249</v>
      </c>
      <c r="B172" s="207"/>
      <c r="C172" s="207"/>
      <c r="D172" s="207"/>
      <c r="E172" s="207"/>
      <c r="F172" s="207"/>
      <c r="G172" s="207"/>
      <c r="H172" s="3"/>
      <c r="I172" s="4"/>
      <c r="J172" s="4"/>
      <c r="K172" s="4"/>
    </row>
    <row r="173" spans="1:11" s="1" customFormat="1" ht="13.9" customHeight="1">
      <c r="A173" s="81"/>
      <c r="B173" s="6"/>
      <c r="C173" s="6"/>
      <c r="D173" s="6"/>
      <c r="E173" s="6"/>
      <c r="F173" s="82"/>
      <c r="G173" s="83"/>
      <c r="H173" s="3"/>
      <c r="I173" s="4"/>
      <c r="J173" s="4"/>
      <c r="K173" s="4"/>
    </row>
    <row r="174" spans="1:11" s="1" customFormat="1" ht="13.9" customHeight="1">
      <c r="A174" s="187" t="s">
        <v>119</v>
      </c>
      <c r="B174" s="187"/>
      <c r="C174" s="187"/>
      <c r="D174" s="187"/>
      <c r="E174" s="187"/>
      <c r="F174" s="187"/>
      <c r="G174" s="187"/>
      <c r="H174" s="3"/>
      <c r="I174" s="4"/>
      <c r="J174" s="4"/>
      <c r="K174" s="4"/>
    </row>
    <row r="175" spans="1:11" s="1" customFormat="1" ht="13.9" customHeight="1">
      <c r="A175" s="252"/>
      <c r="B175" s="252"/>
      <c r="C175" s="252"/>
      <c r="D175" s="252"/>
      <c r="E175" s="252"/>
      <c r="F175" s="252"/>
      <c r="G175" s="252"/>
      <c r="H175" s="3"/>
      <c r="I175" s="4"/>
      <c r="J175" s="4"/>
      <c r="K175" s="4"/>
    </row>
    <row r="176" spans="1:11" s="1" customFormat="1" ht="14.25" customHeight="1">
      <c r="A176" s="27">
        <v>4</v>
      </c>
      <c r="B176" s="253" t="s">
        <v>120</v>
      </c>
      <c r="C176" s="253"/>
      <c r="D176" s="253"/>
      <c r="E176" s="253"/>
      <c r="F176" s="10"/>
      <c r="G176" s="27" t="s">
        <v>38</v>
      </c>
      <c r="H176" s="3"/>
      <c r="I176" s="4"/>
      <c r="J176" s="4"/>
      <c r="K176" s="4"/>
    </row>
    <row r="177" spans="1:11" s="1" customFormat="1" ht="15.75" customHeight="1">
      <c r="A177" s="21" t="s">
        <v>98</v>
      </c>
      <c r="B177" s="203" t="s">
        <v>99</v>
      </c>
      <c r="C177" s="203"/>
      <c r="D177" s="203"/>
      <c r="E177" s="203"/>
      <c r="F177" s="84">
        <f>F154</f>
        <v>0.1241</v>
      </c>
      <c r="G177" s="85">
        <f>G154</f>
        <v>589.91509979336593</v>
      </c>
      <c r="H177" s="3"/>
      <c r="I177" s="4"/>
      <c r="J177" s="4"/>
      <c r="K177" s="4"/>
    </row>
    <row r="178" spans="1:11" s="1" customFormat="1" ht="14.25" customHeight="1">
      <c r="A178" s="45" t="s">
        <v>114</v>
      </c>
      <c r="B178" s="203" t="s">
        <v>115</v>
      </c>
      <c r="C178" s="203"/>
      <c r="D178" s="203"/>
      <c r="E178" s="203"/>
      <c r="F178" s="86">
        <f>F169</f>
        <v>0</v>
      </c>
      <c r="G178" s="87">
        <f>G170</f>
        <v>0</v>
      </c>
      <c r="H178" s="3"/>
      <c r="I178" s="4"/>
      <c r="J178" s="4"/>
      <c r="K178" s="4"/>
    </row>
    <row r="179" spans="1:11" s="1" customFormat="1" ht="13.9" customHeight="1">
      <c r="A179" s="55"/>
      <c r="B179" s="222" t="s">
        <v>90</v>
      </c>
      <c r="C179" s="222"/>
      <c r="D179" s="222"/>
      <c r="E179" s="222"/>
      <c r="F179" s="88"/>
      <c r="G179" s="57">
        <f>SUM(G177:G178)</f>
        <v>589.91509979336593</v>
      </c>
      <c r="H179" s="3"/>
      <c r="I179" s="4"/>
      <c r="J179" s="4"/>
      <c r="K179" s="4"/>
    </row>
    <row r="180" spans="1:11" s="1" customFormat="1" ht="13.9" customHeight="1">
      <c r="A180" s="4"/>
      <c r="B180" s="4"/>
      <c r="C180" s="4"/>
      <c r="D180" s="4"/>
      <c r="E180" s="4"/>
      <c r="F180" s="4"/>
      <c r="G180" s="4"/>
      <c r="H180" s="3"/>
      <c r="I180" s="4"/>
      <c r="J180" s="4"/>
      <c r="K180" s="4"/>
    </row>
    <row r="181" spans="1:11" s="1" customFormat="1" ht="13.9" customHeight="1">
      <c r="A181" s="212" t="s">
        <v>121</v>
      </c>
      <c r="B181" s="212"/>
      <c r="C181" s="212"/>
      <c r="D181" s="212"/>
      <c r="E181" s="212"/>
      <c r="F181" s="212"/>
      <c r="G181" s="212"/>
      <c r="H181" s="3"/>
      <c r="I181" s="4"/>
      <c r="J181" s="4"/>
      <c r="K181" s="4"/>
    </row>
    <row r="182" spans="1:11" s="1" customFormat="1" ht="13.9" customHeight="1">
      <c r="A182" s="4"/>
      <c r="B182" s="4"/>
      <c r="C182" s="4"/>
      <c r="D182" s="4"/>
      <c r="E182" s="4"/>
      <c r="F182" s="4"/>
      <c r="G182" s="4"/>
      <c r="H182" s="3"/>
      <c r="I182" s="4"/>
      <c r="J182" s="4"/>
      <c r="K182" s="4"/>
    </row>
    <row r="183" spans="1:11" s="1" customFormat="1" ht="13.9" customHeight="1">
      <c r="A183" s="10">
        <v>5</v>
      </c>
      <c r="B183" s="205" t="s">
        <v>122</v>
      </c>
      <c r="C183" s="205"/>
      <c r="D183" s="205"/>
      <c r="E183" s="205"/>
      <c r="F183" s="205" t="s">
        <v>38</v>
      </c>
      <c r="G183" s="205"/>
      <c r="H183" s="3"/>
      <c r="I183" s="4"/>
      <c r="J183" s="4"/>
      <c r="K183" s="4"/>
    </row>
    <row r="184" spans="1:11" s="1" customFormat="1" ht="13.9" customHeight="1">
      <c r="A184" s="8" t="s">
        <v>6</v>
      </c>
      <c r="B184" s="250" t="s">
        <v>123</v>
      </c>
      <c r="C184" s="250"/>
      <c r="D184" s="250"/>
      <c r="E184" s="250"/>
      <c r="F184" s="254">
        <v>104.6</v>
      </c>
      <c r="G184" s="254"/>
      <c r="H184" s="3"/>
      <c r="I184" s="4"/>
      <c r="J184" s="4"/>
      <c r="K184" s="4"/>
    </row>
    <row r="185" spans="1:11" s="1" customFormat="1" ht="14.25" customHeight="1">
      <c r="A185" s="8" t="s">
        <v>9</v>
      </c>
      <c r="B185" s="250" t="s">
        <v>124</v>
      </c>
      <c r="C185" s="250"/>
      <c r="D185" s="250"/>
      <c r="E185" s="250"/>
      <c r="F185" s="254">
        <v>19.399999999999999</v>
      </c>
      <c r="G185" s="254"/>
      <c r="H185" s="3"/>
      <c r="I185" s="4"/>
      <c r="J185" s="4"/>
      <c r="K185" s="4"/>
    </row>
    <row r="186" spans="1:11" s="1" customFormat="1" ht="13.9" customHeight="1">
      <c r="A186" s="8" t="s">
        <v>12</v>
      </c>
      <c r="B186" s="250" t="s">
        <v>125</v>
      </c>
      <c r="C186" s="250"/>
      <c r="D186" s="250"/>
      <c r="E186" s="250"/>
      <c r="F186" s="254">
        <v>136.18</v>
      </c>
      <c r="G186" s="254"/>
      <c r="H186" s="3"/>
      <c r="I186" s="4"/>
      <c r="J186" s="4"/>
      <c r="K186" s="4"/>
    </row>
    <row r="187" spans="1:11" s="1" customFormat="1" ht="14.25" customHeight="1">
      <c r="A187" s="8" t="s">
        <v>14</v>
      </c>
      <c r="B187" s="250" t="s">
        <v>126</v>
      </c>
      <c r="C187" s="250"/>
      <c r="D187" s="250"/>
      <c r="E187" s="250"/>
      <c r="F187" s="254">
        <v>117.68</v>
      </c>
      <c r="G187" s="254"/>
      <c r="H187" s="3"/>
      <c r="I187" s="4"/>
      <c r="J187" s="4"/>
      <c r="K187" s="4"/>
    </row>
    <row r="188" spans="1:11" s="1" customFormat="1" ht="15.75" customHeight="1">
      <c r="A188" s="89"/>
      <c r="B188" s="205" t="s">
        <v>41</v>
      </c>
      <c r="C188" s="205"/>
      <c r="D188" s="205"/>
      <c r="E188" s="205"/>
      <c r="F188" s="255">
        <f>SUM(F184:F187)</f>
        <v>377.86</v>
      </c>
      <c r="G188" s="255"/>
      <c r="H188" s="3"/>
      <c r="I188" s="4"/>
      <c r="J188" s="4"/>
      <c r="K188" s="4"/>
    </row>
    <row r="189" spans="1:11" s="1" customFormat="1">
      <c r="A189" s="4"/>
      <c r="B189" s="4"/>
      <c r="C189" s="4"/>
      <c r="D189" s="4"/>
      <c r="E189" s="4"/>
      <c r="F189" s="4"/>
      <c r="G189" s="4"/>
      <c r="H189" s="3"/>
      <c r="I189" s="4"/>
      <c r="J189" s="4"/>
      <c r="K189" s="4"/>
    </row>
    <row r="190" spans="1:11" s="1" customFormat="1" ht="25.5" customHeight="1">
      <c r="A190" s="219" t="s">
        <v>127</v>
      </c>
      <c r="B190" s="219"/>
      <c r="C190" s="219"/>
      <c r="D190" s="219"/>
      <c r="E190" s="219"/>
      <c r="F190" s="219"/>
      <c r="G190" s="219"/>
      <c r="H190" s="3"/>
      <c r="I190" s="4"/>
      <c r="J190" s="4"/>
      <c r="K190" s="4"/>
    </row>
    <row r="191" spans="1:11" s="1" customFormat="1" ht="13.9" customHeight="1">
      <c r="A191" s="256" t="s">
        <v>128</v>
      </c>
      <c r="B191" s="256"/>
      <c r="C191" s="256"/>
      <c r="D191" s="256"/>
      <c r="E191" s="256"/>
      <c r="F191" s="256"/>
      <c r="G191" s="256"/>
      <c r="H191" s="3"/>
      <c r="I191" s="4"/>
      <c r="J191" s="4"/>
      <c r="K191" s="4"/>
    </row>
    <row r="192" spans="1:11" s="1" customFormat="1" ht="13.9" customHeight="1">
      <c r="A192" s="90"/>
      <c r="B192" s="90"/>
      <c r="C192" s="90"/>
      <c r="D192" s="90"/>
      <c r="E192" s="90"/>
      <c r="F192" s="90"/>
      <c r="G192" s="90"/>
      <c r="H192" s="3"/>
      <c r="I192" s="4"/>
      <c r="J192" s="4"/>
      <c r="K192" s="4"/>
    </row>
    <row r="193" spans="1:11" s="1" customFormat="1" ht="13.9" customHeight="1">
      <c r="A193" s="215" t="s">
        <v>129</v>
      </c>
      <c r="B193" s="215"/>
      <c r="C193" s="215"/>
      <c r="D193" s="215"/>
      <c r="E193" s="215"/>
      <c r="F193" s="215"/>
      <c r="G193" s="91">
        <f>F44+F121+G131+G179+F188</f>
        <v>5721.3214317302381</v>
      </c>
      <c r="H193" s="92"/>
      <c r="I193" s="4"/>
      <c r="J193" s="4"/>
      <c r="K193" s="4"/>
    </row>
    <row r="194" spans="1:11" s="1" customFormat="1" ht="13.9" customHeight="1">
      <c r="A194" s="4"/>
      <c r="B194" s="5"/>
      <c r="C194" s="5"/>
      <c r="D194" s="5"/>
      <c r="E194" s="5"/>
      <c r="F194" s="5"/>
      <c r="G194" s="93">
        <f>G193+G196</f>
        <v>6064.6007176340527</v>
      </c>
      <c r="H194" s="3"/>
      <c r="I194" s="3"/>
      <c r="J194" s="4"/>
      <c r="K194" s="4"/>
    </row>
    <row r="195" spans="1:11" s="1" customFormat="1" ht="13.9" customHeight="1">
      <c r="A195" s="24">
        <v>6</v>
      </c>
      <c r="B195" s="257" t="s">
        <v>130</v>
      </c>
      <c r="C195" s="257"/>
      <c r="D195" s="257"/>
      <c r="E195" s="257"/>
      <c r="F195" s="94" t="s">
        <v>47</v>
      </c>
      <c r="G195" s="95" t="s">
        <v>38</v>
      </c>
      <c r="H195" s="3"/>
      <c r="I195" s="96"/>
      <c r="J195" s="4"/>
      <c r="K195" s="4"/>
    </row>
    <row r="196" spans="1:11" s="1" customFormat="1" ht="13.9" customHeight="1">
      <c r="A196" s="97" t="s">
        <v>6</v>
      </c>
      <c r="B196" s="258" t="s">
        <v>131</v>
      </c>
      <c r="C196" s="258"/>
      <c r="D196" s="258"/>
      <c r="E196" s="258"/>
      <c r="F196" s="98">
        <v>0.06</v>
      </c>
      <c r="G196" s="99">
        <f>G193*F196</f>
        <v>343.2792859038143</v>
      </c>
      <c r="H196" s="96"/>
      <c r="I196" s="100"/>
      <c r="J196" s="4"/>
      <c r="K196" s="4"/>
    </row>
    <row r="197" spans="1:11" s="1" customFormat="1" ht="13.9" customHeight="1">
      <c r="A197" s="101" t="s">
        <v>9</v>
      </c>
      <c r="B197" s="197" t="s">
        <v>132</v>
      </c>
      <c r="C197" s="197"/>
      <c r="D197" s="197"/>
      <c r="E197" s="197"/>
      <c r="F197" s="102">
        <v>8.0299999999999996E-2</v>
      </c>
      <c r="G197" s="103">
        <f>(G193+G196)*F197</f>
        <v>486.98743762601441</v>
      </c>
      <c r="H197" s="96"/>
      <c r="I197" s="100"/>
      <c r="J197" s="50"/>
      <c r="K197" s="4"/>
    </row>
    <row r="198" spans="1:11" s="1" customFormat="1" ht="13.9" customHeight="1">
      <c r="A198" s="101" t="s">
        <v>12</v>
      </c>
      <c r="B198" s="197" t="s">
        <v>133</v>
      </c>
      <c r="C198" s="197"/>
      <c r="D198" s="197"/>
      <c r="E198" s="197"/>
      <c r="F198" s="102"/>
      <c r="G198" s="103"/>
      <c r="H198" s="96"/>
      <c r="I198" s="100"/>
      <c r="J198" s="50"/>
      <c r="K198" s="4"/>
    </row>
    <row r="199" spans="1:11" s="1" customFormat="1" ht="14.25" customHeight="1">
      <c r="A199" s="101"/>
      <c r="B199" s="197" t="s">
        <v>134</v>
      </c>
      <c r="C199" s="197"/>
      <c r="D199" s="197"/>
      <c r="E199" s="197"/>
      <c r="F199" s="102">
        <v>0.03</v>
      </c>
      <c r="G199" s="103">
        <f>((G193+G196+G197)/0.9135)*F199</f>
        <v>215.1588885142879</v>
      </c>
      <c r="H199" s="96"/>
      <c r="I199" s="102"/>
      <c r="J199" s="4"/>
      <c r="K199" s="4"/>
    </row>
    <row r="200" spans="1:11" s="1" customFormat="1" ht="14.25" customHeight="1">
      <c r="A200" s="101"/>
      <c r="B200" s="197" t="s">
        <v>135</v>
      </c>
      <c r="C200" s="197"/>
      <c r="D200" s="197"/>
      <c r="E200" s="197"/>
      <c r="F200" s="102">
        <v>6.4999999999999997E-3</v>
      </c>
      <c r="G200" s="103">
        <f>((G193+G196+G197)/0.9135)*F200</f>
        <v>46.61775917809571</v>
      </c>
      <c r="H200" s="96"/>
      <c r="I200" s="100"/>
      <c r="J200" s="104"/>
      <c r="K200" s="96"/>
    </row>
    <row r="201" spans="1:11" s="1" customFormat="1" ht="15.75" customHeight="1">
      <c r="A201" s="101"/>
      <c r="B201" s="197" t="s">
        <v>136</v>
      </c>
      <c r="C201" s="197"/>
      <c r="D201" s="197"/>
      <c r="E201" s="197"/>
      <c r="F201" s="102">
        <v>0.05</v>
      </c>
      <c r="G201" s="103">
        <f>((G193+G196+G197)/0.9135)*F201</f>
        <v>358.59814752381317</v>
      </c>
      <c r="H201" s="96"/>
      <c r="I201" s="100"/>
      <c r="J201" s="4"/>
      <c r="K201" s="4"/>
    </row>
    <row r="202" spans="1:11" s="1" customFormat="1" ht="17.25" customHeight="1">
      <c r="A202" s="105"/>
      <c r="B202" s="259" t="s">
        <v>41</v>
      </c>
      <c r="C202" s="259"/>
      <c r="D202" s="259"/>
      <c r="E202" s="259"/>
      <c r="F202" s="106">
        <f>SUM(F196:F201)</f>
        <v>0.2268</v>
      </c>
      <c r="G202" s="25">
        <f>SUM(G196:G201)</f>
        <v>1450.6415187460254</v>
      </c>
      <c r="H202" s="3"/>
      <c r="I202" s="107"/>
      <c r="J202" s="4"/>
      <c r="K202" s="4"/>
    </row>
    <row r="203" spans="1:11" s="1" customFormat="1">
      <c r="A203" s="4"/>
      <c r="B203" s="4"/>
      <c r="C203" s="4"/>
      <c r="D203" s="4"/>
      <c r="E203" s="4"/>
      <c r="F203" s="4"/>
      <c r="G203" s="4"/>
      <c r="H203" s="3"/>
      <c r="I203" s="4"/>
      <c r="J203" s="4"/>
      <c r="K203" s="4"/>
    </row>
    <row r="204" spans="1:11" s="1" customFormat="1">
      <c r="A204" s="189" t="s">
        <v>137</v>
      </c>
      <c r="B204" s="189"/>
      <c r="C204" s="189"/>
      <c r="D204" s="189"/>
      <c r="E204" s="189"/>
      <c r="F204" s="189"/>
      <c r="G204" s="189"/>
      <c r="H204" s="3"/>
      <c r="I204" s="4"/>
      <c r="J204" s="4"/>
      <c r="K204" s="4"/>
    </row>
    <row r="205" spans="1:11" s="1" customFormat="1" ht="13.9" customHeight="1">
      <c r="A205" s="189" t="s">
        <v>138</v>
      </c>
      <c r="B205" s="189"/>
      <c r="C205" s="189"/>
      <c r="D205" s="189"/>
      <c r="E205" s="189"/>
      <c r="F205" s="189"/>
      <c r="G205" s="189"/>
      <c r="H205" s="3"/>
      <c r="I205" s="4"/>
      <c r="J205" s="4"/>
      <c r="K205" s="4"/>
    </row>
    <row r="206" spans="1:11" s="1" customFormat="1" ht="56.25" customHeight="1">
      <c r="A206" s="260" t="s">
        <v>139</v>
      </c>
      <c r="B206" s="260"/>
      <c r="C206" s="260"/>
      <c r="D206" s="260"/>
      <c r="E206" s="260"/>
      <c r="F206" s="260"/>
      <c r="G206" s="260"/>
      <c r="H206" s="3"/>
      <c r="I206" s="4"/>
      <c r="J206" s="4"/>
      <c r="K206" s="4"/>
    </row>
    <row r="207" spans="1:11" s="1" customFormat="1" ht="56.25" customHeight="1">
      <c r="A207" s="207" t="s">
        <v>140</v>
      </c>
      <c r="B207" s="207"/>
      <c r="C207" s="207"/>
      <c r="D207" s="207"/>
      <c r="E207" s="207"/>
      <c r="F207" s="207"/>
      <c r="G207" s="207"/>
      <c r="H207" s="3"/>
      <c r="I207" s="4"/>
      <c r="J207" s="4"/>
      <c r="K207" s="4"/>
    </row>
    <row r="208" spans="1:11" s="1" customFormat="1" ht="11.25" customHeight="1">
      <c r="A208" s="90"/>
      <c r="B208" s="5"/>
      <c r="C208" s="5"/>
      <c r="D208" s="5"/>
      <c r="E208" s="5"/>
      <c r="F208" s="5"/>
      <c r="G208" s="5"/>
      <c r="H208" s="3"/>
      <c r="I208" s="4"/>
      <c r="J208" s="4"/>
      <c r="K208" s="4"/>
    </row>
    <row r="209" spans="1:11" s="1" customFormat="1" ht="13.5" customHeight="1">
      <c r="A209" s="187" t="s">
        <v>141</v>
      </c>
      <c r="B209" s="187"/>
      <c r="C209" s="187"/>
      <c r="D209" s="187"/>
      <c r="E209" s="187"/>
      <c r="F209" s="187"/>
      <c r="G209" s="187"/>
      <c r="H209" s="3"/>
      <c r="I209" s="4"/>
      <c r="J209" s="4"/>
      <c r="K209" s="4"/>
    </row>
    <row r="210" spans="1:11" s="1" customFormat="1" ht="13.9" customHeight="1">
      <c r="A210" s="16"/>
      <c r="B210" s="16"/>
      <c r="C210" s="16"/>
      <c r="D210" s="16"/>
      <c r="E210" s="16"/>
      <c r="F210" s="16"/>
      <c r="G210" s="16"/>
      <c r="H210" s="3"/>
      <c r="I210" s="4"/>
      <c r="J210" s="4"/>
      <c r="K210" s="4"/>
    </row>
    <row r="211" spans="1:11" s="1" customFormat="1" ht="13.9" customHeight="1">
      <c r="A211" s="108"/>
      <c r="B211" s="233" t="s">
        <v>142</v>
      </c>
      <c r="C211" s="233"/>
      <c r="D211" s="233"/>
      <c r="E211" s="233"/>
      <c r="F211" s="233" t="s">
        <v>143</v>
      </c>
      <c r="G211" s="233"/>
      <c r="H211" s="3"/>
      <c r="I211" s="4"/>
      <c r="J211" s="4"/>
      <c r="K211" s="4"/>
    </row>
    <row r="212" spans="1:11" s="1" customFormat="1" ht="13.9" customHeight="1">
      <c r="A212" s="17" t="s">
        <v>6</v>
      </c>
      <c r="B212" s="197" t="s">
        <v>144</v>
      </c>
      <c r="C212" s="197"/>
      <c r="D212" s="197"/>
      <c r="E212" s="197"/>
      <c r="F212" s="261">
        <f>F44</f>
        <v>2209.2979999999998</v>
      </c>
      <c r="G212" s="261"/>
      <c r="H212" s="3"/>
      <c r="I212" s="4"/>
      <c r="J212" s="4"/>
      <c r="K212" s="4"/>
    </row>
    <row r="213" spans="1:11" s="1" customFormat="1" ht="13.9" customHeight="1">
      <c r="A213" s="17" t="s">
        <v>9</v>
      </c>
      <c r="B213" s="197" t="s">
        <v>145</v>
      </c>
      <c r="C213" s="197"/>
      <c r="D213" s="197"/>
      <c r="E213" s="197"/>
      <c r="F213" s="261">
        <f>F121</f>
        <v>2387.2220347272728</v>
      </c>
      <c r="G213" s="261"/>
      <c r="H213" s="3"/>
      <c r="I213" s="4"/>
      <c r="J213" s="4"/>
      <c r="K213" s="4"/>
    </row>
    <row r="214" spans="1:11" s="1" customFormat="1" ht="13.9" customHeight="1">
      <c r="A214" s="17" t="s">
        <v>12</v>
      </c>
      <c r="B214" s="197" t="s">
        <v>146</v>
      </c>
      <c r="C214" s="197"/>
      <c r="D214" s="197"/>
      <c r="E214" s="197"/>
      <c r="F214" s="261">
        <f>G131</f>
        <v>157.02629720959999</v>
      </c>
      <c r="G214" s="261"/>
      <c r="H214" s="3"/>
      <c r="I214" s="4"/>
      <c r="J214" s="4"/>
      <c r="K214" s="4"/>
    </row>
    <row r="215" spans="1:11" s="1" customFormat="1" ht="13.9" customHeight="1">
      <c r="A215" s="17" t="s">
        <v>14</v>
      </c>
      <c r="B215" s="197" t="s">
        <v>147</v>
      </c>
      <c r="C215" s="197"/>
      <c r="D215" s="197"/>
      <c r="E215" s="197"/>
      <c r="F215" s="261">
        <f>G179</f>
        <v>589.91509979336593</v>
      </c>
      <c r="G215" s="261"/>
      <c r="H215" s="3"/>
      <c r="I215" s="107"/>
      <c r="J215" s="4"/>
      <c r="K215" s="4"/>
    </row>
    <row r="216" spans="1:11" s="1" customFormat="1" ht="13.9" customHeight="1">
      <c r="A216" s="17" t="s">
        <v>61</v>
      </c>
      <c r="B216" s="197" t="s">
        <v>148</v>
      </c>
      <c r="C216" s="197"/>
      <c r="D216" s="197"/>
      <c r="E216" s="197"/>
      <c r="F216" s="261">
        <f>F188</f>
        <v>377.86</v>
      </c>
      <c r="G216" s="261"/>
      <c r="H216" s="109"/>
      <c r="I216" s="4"/>
      <c r="J216" s="4"/>
      <c r="K216" s="4"/>
    </row>
    <row r="217" spans="1:11" s="1" customFormat="1" ht="14.25" customHeight="1">
      <c r="A217" s="198" t="s">
        <v>149</v>
      </c>
      <c r="B217" s="198"/>
      <c r="C217" s="198"/>
      <c r="D217" s="198"/>
      <c r="E217" s="198"/>
      <c r="F217" s="262">
        <f>F212+F213+F214+F215+F216</f>
        <v>5721.3214317302381</v>
      </c>
      <c r="G217" s="262"/>
      <c r="H217" s="3"/>
      <c r="I217" s="4"/>
      <c r="J217" s="4"/>
      <c r="K217" s="4"/>
    </row>
    <row r="218" spans="1:11" s="1" customFormat="1" ht="13.9" customHeight="1">
      <c r="A218" s="17" t="s">
        <v>63</v>
      </c>
      <c r="B218" s="197" t="s">
        <v>150</v>
      </c>
      <c r="C218" s="197"/>
      <c r="D218" s="197"/>
      <c r="E218" s="197"/>
      <c r="F218" s="261">
        <f>G202</f>
        <v>1450.6415187460254</v>
      </c>
      <c r="G218" s="261"/>
      <c r="H218" s="3"/>
      <c r="I218" s="4"/>
      <c r="J218" s="4"/>
      <c r="K218" s="4"/>
    </row>
    <row r="219" spans="1:11" s="1" customFormat="1" ht="23.25" customHeight="1">
      <c r="A219" s="182" t="s">
        <v>151</v>
      </c>
      <c r="B219" s="182"/>
      <c r="C219" s="182"/>
      <c r="D219" s="182"/>
      <c r="E219" s="182"/>
      <c r="F219" s="263">
        <f>F217+F218</f>
        <v>7171.9629504762634</v>
      </c>
      <c r="G219" s="263"/>
      <c r="H219" s="3"/>
      <c r="I219" s="4"/>
      <c r="J219" s="4"/>
      <c r="K219" s="4"/>
    </row>
    <row r="220" spans="1:11" s="1" customFormat="1" ht="18.75" customHeight="1">
      <c r="A220" s="110"/>
      <c r="B220" s="110"/>
      <c r="C220" s="110"/>
      <c r="D220" s="110"/>
      <c r="E220" s="110"/>
      <c r="F220" s="110"/>
      <c r="G220" s="110"/>
      <c r="H220" s="3"/>
      <c r="I220" s="4"/>
      <c r="J220" s="4"/>
      <c r="K220" s="4"/>
    </row>
    <row r="221" spans="1:11" s="1" customFormat="1" ht="13.9" customHeight="1">
      <c r="A221" s="187" t="s">
        <v>152</v>
      </c>
      <c r="B221" s="187"/>
      <c r="C221" s="187"/>
      <c r="D221" s="187"/>
      <c r="E221" s="187"/>
      <c r="F221" s="187"/>
      <c r="G221" s="187"/>
      <c r="H221" s="3"/>
      <c r="I221" s="4"/>
      <c r="J221" s="4"/>
      <c r="K221" s="4"/>
    </row>
    <row r="222" spans="1:11" s="1" customFormat="1" ht="14.25" customHeight="1">
      <c r="A222" s="4"/>
      <c r="B222" s="4"/>
      <c r="C222" s="4"/>
      <c r="D222" s="4"/>
      <c r="E222" s="4"/>
      <c r="F222" s="4"/>
      <c r="G222" s="4"/>
      <c r="H222" s="3"/>
      <c r="I222" s="4"/>
      <c r="J222" s="4"/>
      <c r="K222" s="4"/>
    </row>
    <row r="223" spans="1:11" s="1" customFormat="1" ht="53.25" customHeight="1">
      <c r="A223" s="205" t="s">
        <v>153</v>
      </c>
      <c r="B223" s="205"/>
      <c r="C223" s="10" t="s">
        <v>154</v>
      </c>
      <c r="D223" s="10" t="s">
        <v>155</v>
      </c>
      <c r="E223" s="10" t="s">
        <v>156</v>
      </c>
      <c r="F223" s="10" t="s">
        <v>157</v>
      </c>
      <c r="G223" s="10" t="s">
        <v>158</v>
      </c>
      <c r="H223" s="3"/>
      <c r="I223" s="4"/>
      <c r="J223" s="4"/>
      <c r="K223" s="4"/>
    </row>
    <row r="224" spans="1:11" s="1" customFormat="1" ht="38.25">
      <c r="A224" s="8" t="s">
        <v>159</v>
      </c>
      <c r="B224" s="111" t="str">
        <f>F32</f>
        <v>Posto 12X36 h DIURNO MOTORIZADO</v>
      </c>
      <c r="C224" s="112">
        <f>F219</f>
        <v>7171.9629504762634</v>
      </c>
      <c r="D224" s="8">
        <v>2</v>
      </c>
      <c r="E224" s="112">
        <f>C224*D224</f>
        <v>14343.925900952527</v>
      </c>
      <c r="F224" s="113">
        <v>1</v>
      </c>
      <c r="G224" s="112">
        <f>E224*F224</f>
        <v>14343.925900952527</v>
      </c>
      <c r="H224" s="3"/>
      <c r="I224" s="4"/>
      <c r="J224" s="4"/>
      <c r="K224" s="4"/>
    </row>
    <row r="225" spans="1:11" s="1" customFormat="1" ht="14.1" customHeight="1">
      <c r="A225" s="205" t="s">
        <v>160</v>
      </c>
      <c r="B225" s="205"/>
      <c r="C225" s="205"/>
      <c r="D225" s="205"/>
      <c r="E225" s="205"/>
      <c r="F225" s="205"/>
      <c r="G225" s="114">
        <f>G224</f>
        <v>14343.925900952527</v>
      </c>
      <c r="H225" s="3"/>
      <c r="I225" s="4"/>
      <c r="J225" s="4"/>
      <c r="K225" s="4"/>
    </row>
    <row r="226" spans="1:11" s="1" customFormat="1" ht="14.1" customHeight="1">
      <c r="A226" s="4"/>
      <c r="B226" s="4"/>
      <c r="C226" s="4"/>
      <c r="D226" s="4"/>
      <c r="E226" s="4"/>
      <c r="F226" s="4"/>
      <c r="G226" s="4"/>
      <c r="H226" s="3"/>
      <c r="I226" s="4"/>
      <c r="J226" s="4"/>
      <c r="K226" s="4"/>
    </row>
    <row r="227" spans="1:11" s="1" customFormat="1" ht="14.25" customHeight="1">
      <c r="A227" s="212" t="s">
        <v>161</v>
      </c>
      <c r="B227" s="212"/>
      <c r="C227" s="212"/>
      <c r="D227" s="212"/>
      <c r="E227" s="212"/>
      <c r="F227" s="212"/>
      <c r="G227" s="212"/>
      <c r="H227" s="3"/>
      <c r="I227" s="4"/>
      <c r="J227" s="4"/>
      <c r="K227" s="4"/>
    </row>
    <row r="228" spans="1:11" s="1" customFormat="1" ht="14.25" customHeight="1">
      <c r="A228" s="4"/>
      <c r="B228" s="4"/>
      <c r="C228" s="4"/>
      <c r="D228" s="4"/>
      <c r="E228" s="4"/>
      <c r="F228" s="4"/>
      <c r="G228" s="4"/>
      <c r="H228" s="3"/>
      <c r="I228" s="4"/>
      <c r="J228" s="4"/>
      <c r="K228" s="4"/>
    </row>
    <row r="229" spans="1:11" s="1" customFormat="1" ht="14.25" customHeight="1">
      <c r="A229" s="89"/>
      <c r="B229" s="205" t="s">
        <v>162</v>
      </c>
      <c r="C229" s="205"/>
      <c r="D229" s="205"/>
      <c r="E229" s="205"/>
      <c r="F229" s="205"/>
      <c r="G229" s="205"/>
      <c r="H229" s="3"/>
      <c r="I229" s="4"/>
      <c r="J229" s="4"/>
      <c r="K229" s="4"/>
    </row>
    <row r="230" spans="1:11" s="1" customFormat="1" ht="14.25" customHeight="1">
      <c r="A230" s="89"/>
      <c r="B230" s="269" t="s">
        <v>163</v>
      </c>
      <c r="C230" s="269"/>
      <c r="D230" s="269"/>
      <c r="E230" s="269"/>
      <c r="F230" s="205" t="s">
        <v>164</v>
      </c>
      <c r="G230" s="205"/>
      <c r="H230" s="3"/>
      <c r="I230" s="4"/>
      <c r="J230" s="4"/>
      <c r="K230" s="4"/>
    </row>
    <row r="231" spans="1:11" s="1" customFormat="1">
      <c r="A231" s="28" t="s">
        <v>6</v>
      </c>
      <c r="B231" s="264" t="s">
        <v>165</v>
      </c>
      <c r="C231" s="264"/>
      <c r="D231" s="264"/>
      <c r="E231" s="264"/>
      <c r="F231" s="265">
        <f>E224</f>
        <v>14343.925900952527</v>
      </c>
      <c r="G231" s="265"/>
      <c r="H231" s="3"/>
      <c r="I231" s="4"/>
      <c r="J231" s="4"/>
      <c r="K231" s="4"/>
    </row>
    <row r="232" spans="1:11" s="1" customFormat="1">
      <c r="A232" s="8" t="s">
        <v>9</v>
      </c>
      <c r="B232" s="264" t="s">
        <v>166</v>
      </c>
      <c r="C232" s="264"/>
      <c r="D232" s="264"/>
      <c r="E232" s="264"/>
      <c r="F232" s="265">
        <f>G225</f>
        <v>14343.925900952527</v>
      </c>
      <c r="G232" s="265"/>
      <c r="H232" s="3"/>
      <c r="I232" s="4"/>
      <c r="J232" s="4"/>
      <c r="K232" s="4"/>
    </row>
    <row r="233" spans="1:11" ht="26.25" customHeight="1">
      <c r="A233" s="8" t="s">
        <v>12</v>
      </c>
      <c r="B233" s="197" t="s">
        <v>167</v>
      </c>
      <c r="C233" s="197"/>
      <c r="D233" s="197"/>
      <c r="E233" s="197"/>
      <c r="F233" s="266">
        <f>F232*12</f>
        <v>172127.11081143032</v>
      </c>
      <c r="G233" s="266"/>
    </row>
    <row r="234" spans="1:11" s="1" customFormat="1" ht="27.75" customHeight="1">
      <c r="A234" s="4"/>
      <c r="B234" s="4"/>
      <c r="C234" s="4"/>
      <c r="D234" s="4"/>
      <c r="E234" s="4"/>
      <c r="F234" s="4"/>
      <c r="G234" s="4"/>
      <c r="H234" s="2"/>
    </row>
    <row r="235" spans="1:11">
      <c r="A235" s="267" t="s">
        <v>168</v>
      </c>
      <c r="B235" s="267"/>
      <c r="C235" s="267"/>
      <c r="D235" s="267"/>
      <c r="E235" s="267"/>
      <c r="F235" s="267"/>
      <c r="G235" s="267"/>
    </row>
    <row r="238" spans="1:11" ht="70.5" customHeight="1">
      <c r="A238" s="268" t="s">
        <v>169</v>
      </c>
      <c r="B238" s="268"/>
      <c r="C238" s="268"/>
      <c r="D238" s="268"/>
      <c r="E238" s="268"/>
      <c r="F238" s="268"/>
      <c r="G238" s="268"/>
    </row>
  </sheetData>
  <mergeCells count="226">
    <mergeCell ref="B232:E232"/>
    <mergeCell ref="F232:G232"/>
    <mergeCell ref="B233:E233"/>
    <mergeCell ref="F233:G233"/>
    <mergeCell ref="A235:G235"/>
    <mergeCell ref="A238:G238"/>
    <mergeCell ref="A221:G221"/>
    <mergeCell ref="A223:B223"/>
    <mergeCell ref="A225:F225"/>
    <mergeCell ref="A227:G227"/>
    <mergeCell ref="B229:G229"/>
    <mergeCell ref="B230:E230"/>
    <mergeCell ref="F230:G230"/>
    <mergeCell ref="B231:E231"/>
    <mergeCell ref="F231:G231"/>
    <mergeCell ref="B215:E215"/>
    <mergeCell ref="F215:G215"/>
    <mergeCell ref="B216:E216"/>
    <mergeCell ref="F216:G216"/>
    <mergeCell ref="A217:E217"/>
    <mergeCell ref="F217:G217"/>
    <mergeCell ref="B218:E218"/>
    <mergeCell ref="F218:G218"/>
    <mergeCell ref="A219:E219"/>
    <mergeCell ref="F219:G219"/>
    <mergeCell ref="A207:G207"/>
    <mergeCell ref="A209:G209"/>
    <mergeCell ref="B211:E211"/>
    <mergeCell ref="F211:G211"/>
    <mergeCell ref="B212:E212"/>
    <mergeCell ref="F212:G212"/>
    <mergeCell ref="B213:E213"/>
    <mergeCell ref="F213:G213"/>
    <mergeCell ref="B214:E214"/>
    <mergeCell ref="F214:G214"/>
    <mergeCell ref="B197:E197"/>
    <mergeCell ref="B198:E198"/>
    <mergeCell ref="B199:E199"/>
    <mergeCell ref="B200:E200"/>
    <mergeCell ref="B201:E201"/>
    <mergeCell ref="B202:E202"/>
    <mergeCell ref="A204:G204"/>
    <mergeCell ref="A205:G205"/>
    <mergeCell ref="A206:G206"/>
    <mergeCell ref="B187:E187"/>
    <mergeCell ref="F187:G187"/>
    <mergeCell ref="B188:E188"/>
    <mergeCell ref="F188:G188"/>
    <mergeCell ref="A190:G190"/>
    <mergeCell ref="A191:G191"/>
    <mergeCell ref="A193:F193"/>
    <mergeCell ref="B195:E195"/>
    <mergeCell ref="B196:E196"/>
    <mergeCell ref="A181:G181"/>
    <mergeCell ref="B183:E183"/>
    <mergeCell ref="F183:G183"/>
    <mergeCell ref="B184:E184"/>
    <mergeCell ref="F184:G184"/>
    <mergeCell ref="B185:E185"/>
    <mergeCell ref="F185:G185"/>
    <mergeCell ref="B186:E186"/>
    <mergeCell ref="F186:G186"/>
    <mergeCell ref="A174:G174"/>
    <mergeCell ref="A175:G175"/>
    <mergeCell ref="B176:E176"/>
    <mergeCell ref="B177:E177"/>
    <mergeCell ref="B178:E178"/>
    <mergeCell ref="B179:E179"/>
    <mergeCell ref="A162:G162"/>
    <mergeCell ref="A163:G163"/>
    <mergeCell ref="A164:F164"/>
    <mergeCell ref="A166:G166"/>
    <mergeCell ref="B168:E168"/>
    <mergeCell ref="B169:E169"/>
    <mergeCell ref="A170:E170"/>
    <mergeCell ref="A172:G172"/>
    <mergeCell ref="A171:G171"/>
    <mergeCell ref="B151:E151"/>
    <mergeCell ref="B152:E152"/>
    <mergeCell ref="B153:E153"/>
    <mergeCell ref="B154:E154"/>
    <mergeCell ref="A156:G157"/>
    <mergeCell ref="A158:G158"/>
    <mergeCell ref="A159:G159"/>
    <mergeCell ref="A160:G160"/>
    <mergeCell ref="A161:G161"/>
    <mergeCell ref="A138:G138"/>
    <mergeCell ref="A139:G139"/>
    <mergeCell ref="A141:G141"/>
    <mergeCell ref="A143:F143"/>
    <mergeCell ref="A145:G145"/>
    <mergeCell ref="B147:F147"/>
    <mergeCell ref="B148:E148"/>
    <mergeCell ref="B149:E149"/>
    <mergeCell ref="B150:E150"/>
    <mergeCell ref="B125:E125"/>
    <mergeCell ref="B126:E126"/>
    <mergeCell ref="B127:E127"/>
    <mergeCell ref="B128:E128"/>
    <mergeCell ref="B129:E129"/>
    <mergeCell ref="B130:E130"/>
    <mergeCell ref="B131:E131"/>
    <mergeCell ref="A133:G136"/>
    <mergeCell ref="A137:G137"/>
    <mergeCell ref="B117:E117"/>
    <mergeCell ref="F117:G117"/>
    <mergeCell ref="B118:E118"/>
    <mergeCell ref="F118:G118"/>
    <mergeCell ref="B119:E119"/>
    <mergeCell ref="F119:G119"/>
    <mergeCell ref="A121:E121"/>
    <mergeCell ref="F121:G121"/>
    <mergeCell ref="A123:G123"/>
    <mergeCell ref="B120:E120"/>
    <mergeCell ref="F120:G120"/>
    <mergeCell ref="A93:E93"/>
    <mergeCell ref="F93:G93"/>
    <mergeCell ref="A95:G95"/>
    <mergeCell ref="A96:G97"/>
    <mergeCell ref="A98:G98"/>
    <mergeCell ref="A99:G99"/>
    <mergeCell ref="A114:G114"/>
    <mergeCell ref="B116:E116"/>
    <mergeCell ref="F116:G116"/>
    <mergeCell ref="A101:G101"/>
    <mergeCell ref="A102:F102"/>
    <mergeCell ref="B103:E103"/>
    <mergeCell ref="F103:G103"/>
    <mergeCell ref="B104:E104"/>
    <mergeCell ref="F104:G104"/>
    <mergeCell ref="B105:E105"/>
    <mergeCell ref="F105:G105"/>
    <mergeCell ref="A106:E106"/>
    <mergeCell ref="F106:G106"/>
    <mergeCell ref="A108:G108"/>
    <mergeCell ref="A109:G109"/>
    <mergeCell ref="A110:G110"/>
    <mergeCell ref="A111:G111"/>
    <mergeCell ref="B88:E88"/>
    <mergeCell ref="F88:G88"/>
    <mergeCell ref="B89:E89"/>
    <mergeCell ref="F89:G89"/>
    <mergeCell ref="B90:E90"/>
    <mergeCell ref="F90:G90"/>
    <mergeCell ref="B91:E91"/>
    <mergeCell ref="F91:G91"/>
    <mergeCell ref="B92:E92"/>
    <mergeCell ref="F92:G92"/>
    <mergeCell ref="B75:E75"/>
    <mergeCell ref="A76:E76"/>
    <mergeCell ref="A78:G79"/>
    <mergeCell ref="A80:G81"/>
    <mergeCell ref="A82:G82"/>
    <mergeCell ref="A83:G83"/>
    <mergeCell ref="A85:G85"/>
    <mergeCell ref="B87:E87"/>
    <mergeCell ref="F87:G87"/>
    <mergeCell ref="A65:F65"/>
    <mergeCell ref="B67:E67"/>
    <mergeCell ref="B68:E68"/>
    <mergeCell ref="B69:E69"/>
    <mergeCell ref="B70:E70"/>
    <mergeCell ref="B71:E71"/>
    <mergeCell ref="B72:E72"/>
    <mergeCell ref="B73:E73"/>
    <mergeCell ref="B74:E74"/>
    <mergeCell ref="B53:E53"/>
    <mergeCell ref="B54:E54"/>
    <mergeCell ref="B55:E55"/>
    <mergeCell ref="A56:E56"/>
    <mergeCell ref="A57:G59"/>
    <mergeCell ref="A60:G61"/>
    <mergeCell ref="A62:G64"/>
    <mergeCell ref="B43:D43"/>
    <mergeCell ref="F43:G43"/>
    <mergeCell ref="A44:E44"/>
    <mergeCell ref="F44:G44"/>
    <mergeCell ref="A45:G46"/>
    <mergeCell ref="A47:G47"/>
    <mergeCell ref="A49:G49"/>
    <mergeCell ref="A51:G51"/>
    <mergeCell ref="A52:G52"/>
    <mergeCell ref="A37:G37"/>
    <mergeCell ref="A38:G38"/>
    <mergeCell ref="A39:G39"/>
    <mergeCell ref="A40:G40"/>
    <mergeCell ref="B41:E41"/>
    <mergeCell ref="F41:G41"/>
    <mergeCell ref="B42:E42"/>
    <mergeCell ref="F42:G42"/>
    <mergeCell ref="A31:G31"/>
    <mergeCell ref="B32:E32"/>
    <mergeCell ref="F32:G32"/>
    <mergeCell ref="B33:E33"/>
    <mergeCell ref="F33:G33"/>
    <mergeCell ref="B34:E34"/>
    <mergeCell ref="F34:G34"/>
    <mergeCell ref="B35:E35"/>
    <mergeCell ref="F35:G35"/>
    <mergeCell ref="B19:E19"/>
    <mergeCell ref="F19:G19"/>
    <mergeCell ref="A20:G20"/>
    <mergeCell ref="A21:G22"/>
    <mergeCell ref="A23:G24"/>
    <mergeCell ref="A25:G25"/>
    <mergeCell ref="A27:G27"/>
    <mergeCell ref="A28:G28"/>
    <mergeCell ref="A29:G29"/>
    <mergeCell ref="B12:E12"/>
    <mergeCell ref="F12:G12"/>
    <mergeCell ref="B13:E13"/>
    <mergeCell ref="F13:G13"/>
    <mergeCell ref="B14:E14"/>
    <mergeCell ref="F14:G14"/>
    <mergeCell ref="A15:G17"/>
    <mergeCell ref="B18:E18"/>
    <mergeCell ref="F18:G18"/>
    <mergeCell ref="A1:G2"/>
    <mergeCell ref="A3:G3"/>
    <mergeCell ref="A4:G4"/>
    <mergeCell ref="A5:G5"/>
    <mergeCell ref="A6:G6"/>
    <mergeCell ref="A7:E7"/>
    <mergeCell ref="A9:G9"/>
    <mergeCell ref="B11:E11"/>
    <mergeCell ref="F11:G11"/>
  </mergeCells>
  <printOptions horizontalCentered="1"/>
  <pageMargins left="0.39374999999999999" right="0.39374999999999999" top="0.53263888888888899" bottom="0.53263888888888899" header="0.39374999999999999" footer="0.39374999999999999"/>
  <pageSetup paperSize="9" scale="62" firstPageNumber="0" fitToHeight="6" orientation="portrait" horizontalDpi="300" verticalDpi="300" r:id="rId1"/>
  <headerFooter>
    <oddHeader>&amp;C&amp;10&amp;A</oddHeader>
    <oddFooter>&amp;C&amp;10Página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247"/>
  <sheetViews>
    <sheetView topLeftCell="A106" zoomScaleNormal="100" workbookViewId="0">
      <selection activeCell="A26" sqref="A26:G26"/>
    </sheetView>
  </sheetViews>
  <sheetFormatPr defaultColWidth="8.625" defaultRowHeight="14.25"/>
  <cols>
    <col min="1" max="1" width="12.25" style="1" customWidth="1"/>
    <col min="2" max="2" width="11.75" style="1" customWidth="1"/>
    <col min="3" max="3" width="12.75" style="1" customWidth="1"/>
    <col min="4" max="4" width="11.625" style="1" customWidth="1"/>
    <col min="5" max="5" width="12.75" style="1" customWidth="1"/>
    <col min="6" max="6" width="18.25" style="1" customWidth="1"/>
    <col min="7" max="7" width="23.25" style="1" customWidth="1"/>
    <col min="8" max="8" width="10.5" style="2" customWidth="1"/>
    <col min="9" max="9" width="15.25" style="1" customWidth="1"/>
    <col min="10" max="10" width="13" style="1" customWidth="1"/>
    <col min="11" max="64" width="10.5" style="1" customWidth="1"/>
    <col min="65" max="256" width="10" customWidth="1"/>
  </cols>
  <sheetData>
    <row r="1" spans="1:11">
      <c r="A1" s="171" t="s">
        <v>0</v>
      </c>
      <c r="B1" s="171"/>
      <c r="C1" s="171"/>
      <c r="D1" s="171"/>
      <c r="E1" s="171"/>
      <c r="F1" s="171"/>
      <c r="G1" s="171"/>
      <c r="H1" s="3"/>
      <c r="I1" s="4"/>
      <c r="J1" s="4"/>
      <c r="K1" s="4"/>
    </row>
    <row r="2" spans="1:11">
      <c r="A2" s="171"/>
      <c r="B2" s="171"/>
      <c r="C2" s="171"/>
      <c r="D2" s="171"/>
      <c r="E2" s="171"/>
      <c r="F2" s="171"/>
      <c r="G2" s="171"/>
      <c r="H2" s="3"/>
      <c r="I2" s="4"/>
      <c r="J2" s="4"/>
      <c r="K2" s="4"/>
    </row>
    <row r="3" spans="1:11">
      <c r="A3" s="270"/>
      <c r="B3" s="270"/>
      <c r="C3" s="270"/>
      <c r="D3" s="270"/>
      <c r="E3" s="270"/>
      <c r="F3" s="270"/>
      <c r="G3" s="270"/>
      <c r="H3" s="3"/>
      <c r="I3" s="4"/>
      <c r="J3" s="4"/>
      <c r="K3" s="4"/>
    </row>
    <row r="4" spans="1:11">
      <c r="A4" s="171" t="s">
        <v>1</v>
      </c>
      <c r="B4" s="171"/>
      <c r="C4" s="171"/>
      <c r="D4" s="171"/>
      <c r="E4" s="171"/>
      <c r="F4" s="171"/>
      <c r="G4" s="171"/>
      <c r="H4" s="3"/>
      <c r="I4" s="4"/>
      <c r="J4" s="4"/>
      <c r="K4" s="4"/>
    </row>
    <row r="5" spans="1:11">
      <c r="A5" s="172"/>
      <c r="B5" s="172"/>
      <c r="C5" s="172"/>
      <c r="D5" s="172"/>
      <c r="E5" s="172"/>
      <c r="F5" s="172"/>
      <c r="G5" s="172"/>
      <c r="H5" s="3"/>
      <c r="I5" s="4"/>
      <c r="J5" s="4"/>
      <c r="K5" s="4"/>
    </row>
    <row r="6" spans="1:11" ht="14.1" customHeight="1">
      <c r="A6" s="173" t="s">
        <v>2</v>
      </c>
      <c r="B6" s="173"/>
      <c r="C6" s="173"/>
      <c r="D6" s="173"/>
      <c r="E6" s="173"/>
      <c r="F6" s="173"/>
      <c r="G6" s="173"/>
      <c r="H6" s="3"/>
      <c r="I6" s="4"/>
      <c r="J6" s="4"/>
      <c r="K6" s="4"/>
    </row>
    <row r="7" spans="1:11" ht="13.9" customHeight="1">
      <c r="A7" s="174" t="s">
        <v>3</v>
      </c>
      <c r="B7" s="174"/>
      <c r="C7" s="174"/>
      <c r="D7" s="174"/>
      <c r="E7" s="174"/>
      <c r="F7" s="174"/>
      <c r="G7" s="174"/>
      <c r="H7" s="3"/>
      <c r="I7" s="4"/>
      <c r="J7" s="4"/>
      <c r="K7" s="4"/>
    </row>
    <row r="8" spans="1:11" ht="13.9" customHeight="1">
      <c r="A8" s="175" t="s">
        <v>4</v>
      </c>
      <c r="B8" s="175"/>
      <c r="C8" s="175"/>
      <c r="D8" s="175"/>
      <c r="E8" s="175"/>
      <c r="F8" s="5"/>
      <c r="G8" s="5"/>
      <c r="H8" s="3"/>
      <c r="I8" s="4"/>
      <c r="J8" s="4"/>
      <c r="K8" s="4"/>
    </row>
    <row r="9" spans="1:11">
      <c r="A9" s="6"/>
      <c r="B9" s="6"/>
      <c r="C9" s="6"/>
      <c r="D9" s="6"/>
      <c r="E9" s="6"/>
      <c r="F9" s="5"/>
      <c r="G9" s="5"/>
      <c r="H9" s="3"/>
      <c r="I9" s="4"/>
      <c r="J9" s="4"/>
      <c r="K9" s="4"/>
    </row>
    <row r="10" spans="1:11">
      <c r="A10" s="171" t="s">
        <v>5</v>
      </c>
      <c r="B10" s="171"/>
      <c r="C10" s="171"/>
      <c r="D10" s="171"/>
      <c r="E10" s="171"/>
      <c r="F10" s="171"/>
      <c r="G10" s="171"/>
      <c r="H10" s="3"/>
      <c r="I10" s="4"/>
      <c r="J10" s="4"/>
      <c r="K10" s="4"/>
    </row>
    <row r="11" spans="1:11">
      <c r="A11" s="7"/>
      <c r="B11" s="7"/>
      <c r="C11" s="7"/>
      <c r="D11" s="7"/>
      <c r="E11" s="7"/>
      <c r="F11" s="7"/>
      <c r="G11" s="7"/>
      <c r="H11" s="3"/>
      <c r="I11" s="4"/>
      <c r="J11" s="4"/>
      <c r="K11" s="4"/>
    </row>
    <row r="12" spans="1:11" ht="13.9" customHeight="1">
      <c r="A12" s="8" t="s">
        <v>6</v>
      </c>
      <c r="B12" s="176" t="s">
        <v>7</v>
      </c>
      <c r="C12" s="176"/>
      <c r="D12" s="176"/>
      <c r="E12" s="176"/>
      <c r="F12" s="177" t="s">
        <v>8</v>
      </c>
      <c r="G12" s="177"/>
      <c r="H12" s="3"/>
      <c r="I12" s="4"/>
      <c r="J12" s="4"/>
      <c r="K12" s="4"/>
    </row>
    <row r="13" spans="1:11" ht="15.75" customHeight="1">
      <c r="A13" s="8" t="s">
        <v>9</v>
      </c>
      <c r="B13" s="176" t="s">
        <v>10</v>
      </c>
      <c r="C13" s="176"/>
      <c r="D13" s="176"/>
      <c r="E13" s="176"/>
      <c r="F13" s="178" t="s">
        <v>11</v>
      </c>
      <c r="G13" s="178"/>
      <c r="H13" s="3"/>
      <c r="I13" s="4"/>
      <c r="J13" s="4"/>
      <c r="K13" s="4"/>
    </row>
    <row r="14" spans="1:11" ht="28.15" customHeight="1">
      <c r="A14" s="8" t="s">
        <v>12</v>
      </c>
      <c r="B14" s="176" t="s">
        <v>13</v>
      </c>
      <c r="C14" s="176"/>
      <c r="D14" s="176"/>
      <c r="E14" s="176"/>
      <c r="F14" s="179" t="s">
        <v>283</v>
      </c>
      <c r="G14" s="179"/>
      <c r="H14" s="3"/>
      <c r="I14" s="9"/>
      <c r="J14" s="4"/>
      <c r="K14" s="4"/>
    </row>
    <row r="15" spans="1:11" ht="14.1" customHeight="1">
      <c r="A15" s="8" t="s">
        <v>14</v>
      </c>
      <c r="B15" s="180" t="s">
        <v>15</v>
      </c>
      <c r="C15" s="180"/>
      <c r="D15" s="180"/>
      <c r="E15" s="180"/>
      <c r="F15" s="181">
        <v>12</v>
      </c>
      <c r="G15" s="181"/>
      <c r="H15" s="3"/>
      <c r="I15" s="4"/>
      <c r="J15" s="4"/>
      <c r="K15" s="4"/>
    </row>
    <row r="16" spans="1:11">
      <c r="A16" s="171" t="s">
        <v>16</v>
      </c>
      <c r="B16" s="171"/>
      <c r="C16" s="171"/>
      <c r="D16" s="171"/>
      <c r="E16" s="171"/>
      <c r="F16" s="171"/>
      <c r="G16" s="171"/>
      <c r="H16" s="3"/>
      <c r="I16" s="4"/>
      <c r="J16" s="4"/>
      <c r="K16" s="4"/>
    </row>
    <row r="17" spans="1:11">
      <c r="A17" s="171"/>
      <c r="B17" s="171"/>
      <c r="C17" s="171"/>
      <c r="D17" s="171"/>
      <c r="E17" s="171"/>
      <c r="F17" s="171"/>
      <c r="G17" s="171"/>
      <c r="H17" s="3"/>
      <c r="I17" s="4"/>
      <c r="J17" s="4"/>
      <c r="K17" s="4"/>
    </row>
    <row r="18" spans="1:11">
      <c r="A18" s="171"/>
      <c r="B18" s="171"/>
      <c r="C18" s="171"/>
      <c r="D18" s="171"/>
      <c r="E18" s="171"/>
      <c r="F18" s="171"/>
      <c r="G18" s="171"/>
      <c r="H18" s="3"/>
      <c r="I18" s="4"/>
      <c r="J18" s="4"/>
      <c r="K18" s="4"/>
    </row>
    <row r="19" spans="1:11" ht="25.5" customHeight="1">
      <c r="A19" s="10" t="s">
        <v>17</v>
      </c>
      <c r="B19" s="182" t="s">
        <v>18</v>
      </c>
      <c r="C19" s="182"/>
      <c r="D19" s="182"/>
      <c r="E19" s="182"/>
      <c r="F19" s="182" t="s">
        <v>19</v>
      </c>
      <c r="G19" s="182"/>
      <c r="H19" s="3"/>
      <c r="I19" s="4"/>
      <c r="J19" s="4"/>
      <c r="K19" s="4"/>
    </row>
    <row r="20" spans="1:11" ht="23.85" customHeight="1">
      <c r="A20" s="8" t="s">
        <v>20</v>
      </c>
      <c r="B20" s="183" t="s">
        <v>170</v>
      </c>
      <c r="C20" s="183"/>
      <c r="D20" s="183"/>
      <c r="E20" s="183"/>
      <c r="F20" s="183" t="s">
        <v>22</v>
      </c>
      <c r="G20" s="183"/>
      <c r="H20" s="3"/>
      <c r="I20" s="4"/>
      <c r="J20" s="4"/>
      <c r="K20" s="4"/>
    </row>
    <row r="21" spans="1:11">
      <c r="A21" s="184"/>
      <c r="B21" s="184"/>
      <c r="C21" s="184"/>
      <c r="D21" s="184"/>
      <c r="E21" s="184"/>
      <c r="F21" s="184"/>
      <c r="G21" s="184"/>
      <c r="H21" s="3"/>
      <c r="I21" s="4"/>
      <c r="J21" s="4"/>
      <c r="K21" s="4"/>
    </row>
    <row r="22" spans="1:11" ht="13.9" customHeight="1">
      <c r="A22" s="185" t="s">
        <v>23</v>
      </c>
      <c r="B22" s="185"/>
      <c r="C22" s="185"/>
      <c r="D22" s="185"/>
      <c r="E22" s="185"/>
      <c r="F22" s="185"/>
      <c r="G22" s="185"/>
      <c r="H22" s="3"/>
      <c r="I22" s="4"/>
      <c r="J22" s="4"/>
      <c r="K22" s="4"/>
    </row>
    <row r="23" spans="1:11">
      <c r="A23" s="185"/>
      <c r="B23" s="185"/>
      <c r="C23" s="185"/>
      <c r="D23" s="185"/>
      <c r="E23" s="185"/>
      <c r="F23" s="185"/>
      <c r="G23" s="185"/>
      <c r="H23" s="3"/>
      <c r="I23" s="4"/>
      <c r="J23" s="4"/>
      <c r="K23" s="4"/>
    </row>
    <row r="24" spans="1:11" ht="14.25" customHeight="1">
      <c r="A24" s="185" t="s">
        <v>24</v>
      </c>
      <c r="B24" s="185"/>
      <c r="C24" s="185"/>
      <c r="D24" s="185"/>
      <c r="E24" s="185"/>
      <c r="F24" s="185"/>
      <c r="G24" s="185"/>
      <c r="H24" s="3"/>
      <c r="I24" s="4"/>
      <c r="J24" s="4"/>
      <c r="K24" s="4"/>
    </row>
    <row r="25" spans="1:11">
      <c r="A25" s="185"/>
      <c r="B25" s="185"/>
      <c r="C25" s="185"/>
      <c r="D25" s="185"/>
      <c r="E25" s="185"/>
      <c r="F25" s="185"/>
      <c r="G25" s="185"/>
      <c r="H25" s="3"/>
      <c r="I25" s="4"/>
      <c r="J25" s="4"/>
      <c r="K25" s="4"/>
    </row>
    <row r="26" spans="1:11" ht="26.25" customHeight="1">
      <c r="A26" s="186" t="s">
        <v>284</v>
      </c>
      <c r="B26" s="186"/>
      <c r="C26" s="186"/>
      <c r="D26" s="186"/>
      <c r="E26" s="186"/>
      <c r="F26" s="186"/>
      <c r="G26" s="186"/>
      <c r="H26" s="3"/>
      <c r="I26" s="4"/>
      <c r="J26" s="4"/>
      <c r="K26" s="4"/>
    </row>
    <row r="27" spans="1:11">
      <c r="A27" s="12"/>
      <c r="B27" s="12"/>
      <c r="C27" s="12"/>
      <c r="D27" s="12"/>
      <c r="E27" s="12"/>
      <c r="F27" s="12"/>
      <c r="G27" s="12"/>
      <c r="H27" s="3"/>
      <c r="I27" s="4"/>
      <c r="J27" s="4"/>
      <c r="K27" s="4"/>
    </row>
    <row r="28" spans="1:11" ht="14.25" customHeight="1">
      <c r="A28" s="187" t="s">
        <v>25</v>
      </c>
      <c r="B28" s="187"/>
      <c r="C28" s="187"/>
      <c r="D28" s="187"/>
      <c r="E28" s="187"/>
      <c r="F28" s="187"/>
      <c r="G28" s="187"/>
      <c r="H28" s="3"/>
      <c r="I28" s="4"/>
      <c r="J28" s="4"/>
      <c r="K28" s="4"/>
    </row>
    <row r="29" spans="1:11">
      <c r="A29" s="13"/>
      <c r="B29" s="12"/>
      <c r="C29" s="14"/>
      <c r="D29" s="12"/>
      <c r="E29" s="12"/>
      <c r="F29" s="12"/>
      <c r="G29" s="12"/>
      <c r="H29" s="3"/>
      <c r="I29" s="4"/>
      <c r="J29" s="4"/>
      <c r="K29" s="4"/>
    </row>
    <row r="30" spans="1:11">
      <c r="A30" s="188" t="s">
        <v>26</v>
      </c>
      <c r="B30" s="188"/>
      <c r="C30" s="188"/>
      <c r="D30" s="188"/>
      <c r="E30" s="188"/>
      <c r="F30" s="188"/>
      <c r="G30" s="188"/>
      <c r="H30" s="3"/>
      <c r="I30" s="4"/>
      <c r="J30" s="4"/>
      <c r="K30" s="4"/>
    </row>
    <row r="31" spans="1:11">
      <c r="A31" s="189" t="s">
        <v>27</v>
      </c>
      <c r="B31" s="189"/>
      <c r="C31" s="189"/>
      <c r="D31" s="189"/>
      <c r="E31" s="189"/>
      <c r="F31" s="189"/>
      <c r="G31" s="189"/>
      <c r="H31" s="3"/>
      <c r="I31" s="4"/>
      <c r="J31" s="4"/>
      <c r="K31" s="4"/>
    </row>
    <row r="32" spans="1:11">
      <c r="A32" s="15"/>
      <c r="B32" s="16"/>
      <c r="C32" s="16"/>
      <c r="D32" s="16"/>
      <c r="E32" s="16"/>
      <c r="F32" s="16"/>
      <c r="G32" s="16"/>
      <c r="H32" s="3"/>
      <c r="I32" s="4"/>
      <c r="J32" s="4"/>
      <c r="K32" s="4"/>
    </row>
    <row r="33" spans="1:11" ht="13.9" customHeight="1">
      <c r="A33" s="196" t="s">
        <v>28</v>
      </c>
      <c r="B33" s="196"/>
      <c r="C33" s="196"/>
      <c r="D33" s="196"/>
      <c r="E33" s="196"/>
      <c r="F33" s="196"/>
      <c r="G33" s="196"/>
      <c r="H33" s="3"/>
      <c r="I33" s="4"/>
      <c r="J33" s="4"/>
      <c r="K33" s="4"/>
    </row>
    <row r="34" spans="1:11" ht="14.25" customHeight="1">
      <c r="A34" s="17">
        <v>1</v>
      </c>
      <c r="B34" s="197" t="s">
        <v>29</v>
      </c>
      <c r="C34" s="197"/>
      <c r="D34" s="197"/>
      <c r="E34" s="197"/>
      <c r="F34" s="198" t="str">
        <f>B20</f>
        <v>Posto 12X36 h NOTURNO MOTORIZADO</v>
      </c>
      <c r="G34" s="198"/>
      <c r="H34" s="3"/>
      <c r="I34" s="4"/>
      <c r="J34" s="4"/>
      <c r="K34" s="4"/>
    </row>
    <row r="35" spans="1:11" ht="13.9" customHeight="1">
      <c r="A35" s="17">
        <v>2</v>
      </c>
      <c r="B35" s="197" t="s">
        <v>30</v>
      </c>
      <c r="C35" s="197"/>
      <c r="D35" s="197"/>
      <c r="E35" s="197"/>
      <c r="F35" s="199" t="s">
        <v>31</v>
      </c>
      <c r="G35" s="199"/>
      <c r="H35" s="3"/>
      <c r="I35" s="4"/>
      <c r="J35" s="4"/>
      <c r="K35" s="4"/>
    </row>
    <row r="36" spans="1:11" ht="13.9" customHeight="1">
      <c r="A36" s="17">
        <v>3</v>
      </c>
      <c r="B36" s="197" t="s">
        <v>32</v>
      </c>
      <c r="C36" s="197"/>
      <c r="D36" s="197"/>
      <c r="E36" s="197"/>
      <c r="F36" s="200">
        <v>1699.46</v>
      </c>
      <c r="G36" s="200"/>
      <c r="H36" s="3"/>
      <c r="I36" s="4"/>
      <c r="J36" s="4"/>
      <c r="K36" s="4"/>
    </row>
    <row r="37" spans="1:11" ht="13.9" customHeight="1">
      <c r="A37" s="17">
        <v>4</v>
      </c>
      <c r="B37" s="197" t="s">
        <v>33</v>
      </c>
      <c r="C37" s="197"/>
      <c r="D37" s="197"/>
      <c r="E37" s="197"/>
      <c r="F37" s="201">
        <v>45658</v>
      </c>
      <c r="G37" s="201"/>
      <c r="H37" s="3"/>
      <c r="I37" s="4"/>
      <c r="J37" s="4"/>
      <c r="K37" s="4"/>
    </row>
    <row r="38" spans="1:11">
      <c r="A38" s="18"/>
      <c r="B38" s="19"/>
      <c r="C38" s="19"/>
      <c r="D38" s="19"/>
      <c r="E38" s="19"/>
      <c r="F38" s="20"/>
      <c r="G38" s="20"/>
      <c r="H38" s="3"/>
      <c r="I38" s="4"/>
      <c r="J38" s="4"/>
      <c r="K38" s="4"/>
    </row>
    <row r="39" spans="1:11">
      <c r="A39" s="190" t="s">
        <v>34</v>
      </c>
      <c r="B39" s="190"/>
      <c r="C39" s="190"/>
      <c r="D39" s="190"/>
      <c r="E39" s="190"/>
      <c r="F39" s="190"/>
      <c r="G39" s="190"/>
      <c r="H39" s="3"/>
      <c r="I39" s="4"/>
      <c r="J39" s="4"/>
      <c r="K39" s="4"/>
    </row>
    <row r="40" spans="1:11">
      <c r="A40" s="271"/>
      <c r="B40" s="271"/>
      <c r="C40" s="271"/>
      <c r="D40" s="271"/>
      <c r="E40" s="271"/>
      <c r="F40" s="271"/>
      <c r="G40" s="271"/>
      <c r="H40" s="3"/>
      <c r="I40" s="4"/>
      <c r="J40" s="4"/>
      <c r="K40" s="4"/>
    </row>
    <row r="41" spans="1:11" ht="13.9" customHeight="1">
      <c r="A41" s="191" t="s">
        <v>35</v>
      </c>
      <c r="B41" s="191"/>
      <c r="C41" s="191"/>
      <c r="D41" s="191"/>
      <c r="E41" s="191"/>
      <c r="F41" s="191"/>
      <c r="G41" s="191"/>
      <c r="H41" s="3"/>
      <c r="I41" s="4"/>
      <c r="J41" s="4"/>
      <c r="K41" s="4"/>
    </row>
    <row r="42" spans="1:11">
      <c r="A42" s="192"/>
      <c r="B42" s="192"/>
      <c r="C42" s="192"/>
      <c r="D42" s="192"/>
      <c r="E42" s="192"/>
      <c r="F42" s="192"/>
      <c r="G42" s="192"/>
      <c r="H42" s="3"/>
      <c r="I42" s="4"/>
      <c r="J42" s="4"/>
      <c r="K42" s="4"/>
    </row>
    <row r="43" spans="1:11">
      <c r="A43" s="193" t="s">
        <v>36</v>
      </c>
      <c r="B43" s="193"/>
      <c r="C43" s="193"/>
      <c r="D43" s="193"/>
      <c r="E43" s="193"/>
      <c r="F43" s="193"/>
      <c r="G43" s="193"/>
      <c r="H43" s="3"/>
      <c r="I43" s="4"/>
      <c r="J43" s="4"/>
      <c r="K43" s="4"/>
    </row>
    <row r="44" spans="1:11" ht="13.9" customHeight="1">
      <c r="A44" s="10">
        <v>1</v>
      </c>
      <c r="B44" s="182" t="s">
        <v>37</v>
      </c>
      <c r="C44" s="182"/>
      <c r="D44" s="182"/>
      <c r="E44" s="182"/>
      <c r="F44" s="182" t="s">
        <v>38</v>
      </c>
      <c r="G44" s="182"/>
      <c r="H44" s="3"/>
      <c r="I44" s="4"/>
      <c r="J44" s="4"/>
      <c r="K44" s="4"/>
    </row>
    <row r="45" spans="1:11" s="1" customFormat="1" ht="13.9" customHeight="1">
      <c r="A45" s="21" t="s">
        <v>6</v>
      </c>
      <c r="B45" s="194" t="s">
        <v>39</v>
      </c>
      <c r="C45" s="194"/>
      <c r="D45" s="194"/>
      <c r="E45" s="194"/>
      <c r="F45" s="195">
        <f>F36</f>
        <v>1699.46</v>
      </c>
      <c r="G45" s="195"/>
      <c r="H45" s="3"/>
      <c r="I45" s="4"/>
      <c r="J45" s="4"/>
      <c r="K45" s="4"/>
    </row>
    <row r="46" spans="1:11" s="1" customFormat="1" ht="13.9" customHeight="1">
      <c r="A46" s="22" t="s">
        <v>9</v>
      </c>
      <c r="B46" s="194" t="s">
        <v>40</v>
      </c>
      <c r="C46" s="194"/>
      <c r="D46" s="194"/>
      <c r="E46" s="23">
        <v>0.3</v>
      </c>
      <c r="F46" s="209">
        <f>E46*F45</f>
        <v>509.83799999999997</v>
      </c>
      <c r="G46" s="209"/>
      <c r="H46" s="3"/>
      <c r="I46" s="4"/>
      <c r="J46" s="4"/>
      <c r="K46" s="4"/>
    </row>
    <row r="47" spans="1:11" s="1" customFormat="1" ht="13.9" customHeight="1">
      <c r="A47" s="22" t="s">
        <v>12</v>
      </c>
      <c r="B47" s="194" t="s">
        <v>171</v>
      </c>
      <c r="C47" s="194"/>
      <c r="D47" s="194"/>
      <c r="E47" s="23">
        <v>0.2</v>
      </c>
      <c r="F47" s="209">
        <f>((F45+F46)*(7/12))*20%</f>
        <v>257.7514333333333</v>
      </c>
      <c r="G47" s="209"/>
      <c r="H47" s="3"/>
      <c r="I47" s="4"/>
      <c r="J47" s="4"/>
      <c r="K47" s="4"/>
    </row>
    <row r="48" spans="1:11" s="1" customFormat="1" ht="13.9" customHeight="1">
      <c r="A48" s="22" t="s">
        <v>14</v>
      </c>
      <c r="B48" s="194" t="s">
        <v>172</v>
      </c>
      <c r="C48" s="194"/>
      <c r="D48" s="194"/>
      <c r="E48" s="23">
        <v>0.2</v>
      </c>
      <c r="F48" s="209">
        <f>((F45+F46)*(1/12))+((F45+F46)*(1/12))*20%</f>
        <v>220.92979999999997</v>
      </c>
      <c r="G48" s="209"/>
      <c r="H48" s="3"/>
      <c r="I48" s="4"/>
      <c r="J48" s="4"/>
      <c r="K48" s="4"/>
    </row>
    <row r="49" spans="1:11" s="1" customFormat="1" ht="13.9" customHeight="1">
      <c r="A49" s="210" t="s">
        <v>41</v>
      </c>
      <c r="B49" s="210"/>
      <c r="C49" s="210"/>
      <c r="D49" s="210"/>
      <c r="E49" s="210"/>
      <c r="F49" s="211">
        <f>SUM(F45:G48)</f>
        <v>2687.979233333333</v>
      </c>
      <c r="G49" s="211"/>
      <c r="H49" s="3"/>
      <c r="I49" s="4"/>
      <c r="J49" s="4"/>
      <c r="K49" s="4"/>
    </row>
    <row r="50" spans="1:11" s="1" customFormat="1" ht="13.9" customHeight="1">
      <c r="A50" s="191" t="s">
        <v>42</v>
      </c>
      <c r="B50" s="191"/>
      <c r="C50" s="191"/>
      <c r="D50" s="191"/>
      <c r="E50" s="191"/>
      <c r="F50" s="191"/>
      <c r="G50" s="191"/>
      <c r="H50" s="3"/>
      <c r="I50" s="4"/>
      <c r="J50" s="4"/>
      <c r="K50" s="4"/>
    </row>
    <row r="51" spans="1:11" s="1" customFormat="1">
      <c r="A51" s="191"/>
      <c r="B51" s="191"/>
      <c r="C51" s="191"/>
      <c r="D51" s="191"/>
      <c r="E51" s="191"/>
      <c r="F51" s="191"/>
      <c r="G51" s="191"/>
      <c r="H51" s="3"/>
      <c r="I51" s="4"/>
      <c r="J51" s="4"/>
      <c r="K51" s="4"/>
    </row>
    <row r="52" spans="1:11" s="1" customFormat="1" ht="61.15" customHeight="1">
      <c r="A52" s="207" t="s">
        <v>282</v>
      </c>
      <c r="B52" s="207"/>
      <c r="C52" s="207"/>
      <c r="D52" s="207"/>
      <c r="E52" s="207"/>
      <c r="F52" s="207"/>
      <c r="G52" s="207"/>
      <c r="H52" s="3"/>
      <c r="I52" s="4"/>
      <c r="J52" s="4"/>
      <c r="K52" s="4"/>
    </row>
    <row r="53" spans="1:11" s="1" customFormat="1" ht="17.25" customHeight="1">
      <c r="A53" s="26"/>
      <c r="B53" s="26"/>
      <c r="C53" s="26"/>
      <c r="D53" s="26"/>
      <c r="E53" s="26"/>
      <c r="F53" s="26"/>
      <c r="G53" s="26"/>
      <c r="H53" s="3"/>
      <c r="I53" s="4"/>
      <c r="J53" s="4"/>
      <c r="K53" s="4"/>
    </row>
    <row r="54" spans="1:11" s="1" customFormat="1">
      <c r="A54" s="212" t="s">
        <v>43</v>
      </c>
      <c r="B54" s="212"/>
      <c r="C54" s="212"/>
      <c r="D54" s="212"/>
      <c r="E54" s="212"/>
      <c r="F54" s="212"/>
      <c r="G54" s="212"/>
      <c r="H54" s="3"/>
      <c r="I54" s="4"/>
      <c r="J54" s="4"/>
      <c r="K54" s="4"/>
    </row>
    <row r="55" spans="1:11" s="1" customFormat="1">
      <c r="A55" s="15"/>
      <c r="B55" s="16"/>
      <c r="C55" s="16"/>
      <c r="D55" s="16"/>
      <c r="E55" s="16"/>
      <c r="F55" s="16"/>
      <c r="G55" s="16"/>
      <c r="H55" s="3"/>
      <c r="I55" s="4"/>
      <c r="J55" s="4"/>
      <c r="K55" s="4"/>
    </row>
    <row r="56" spans="1:11" s="1" customFormat="1" ht="13.9" customHeight="1">
      <c r="A56" s="213" t="s">
        <v>44</v>
      </c>
      <c r="B56" s="213"/>
      <c r="C56" s="213"/>
      <c r="D56" s="213"/>
      <c r="E56" s="213"/>
      <c r="F56" s="213"/>
      <c r="G56" s="213"/>
      <c r="H56" s="3"/>
      <c r="I56" s="4"/>
      <c r="J56" s="4"/>
      <c r="K56" s="4"/>
    </row>
    <row r="57" spans="1:11" s="1" customFormat="1">
      <c r="A57" s="214"/>
      <c r="B57" s="214"/>
      <c r="C57" s="214"/>
      <c r="D57" s="214"/>
      <c r="E57" s="214"/>
      <c r="F57" s="214"/>
      <c r="G57" s="214"/>
      <c r="H57" s="3"/>
      <c r="I57" s="4"/>
      <c r="J57" s="4"/>
      <c r="K57" s="4"/>
    </row>
    <row r="58" spans="1:11" s="1" customFormat="1" ht="26.25" customHeight="1">
      <c r="A58" s="27" t="s">
        <v>45</v>
      </c>
      <c r="B58" s="202" t="s">
        <v>46</v>
      </c>
      <c r="C58" s="202"/>
      <c r="D58" s="202"/>
      <c r="E58" s="202"/>
      <c r="F58" s="27" t="s">
        <v>47</v>
      </c>
      <c r="G58" s="27" t="s">
        <v>38</v>
      </c>
      <c r="H58" s="3"/>
      <c r="I58" s="4"/>
      <c r="J58" s="4"/>
      <c r="K58" s="4"/>
    </row>
    <row r="59" spans="1:11" s="1" customFormat="1" ht="13.9" customHeight="1">
      <c r="A59" s="28" t="s">
        <v>6</v>
      </c>
      <c r="B59" s="203" t="s">
        <v>48</v>
      </c>
      <c r="C59" s="203"/>
      <c r="D59" s="203"/>
      <c r="E59" s="203"/>
      <c r="F59" s="29">
        <f>(1/12)</f>
        <v>8.3333333333333329E-2</v>
      </c>
      <c r="G59" s="30">
        <f>F49*F59</f>
        <v>223.99826944444442</v>
      </c>
      <c r="H59" s="3"/>
      <c r="I59" s="4"/>
      <c r="J59" s="4"/>
      <c r="K59" s="4"/>
    </row>
    <row r="60" spans="1:11" s="1" customFormat="1" ht="13.9" customHeight="1">
      <c r="A60" s="8" t="s">
        <v>9</v>
      </c>
      <c r="B60" s="204" t="s">
        <v>49</v>
      </c>
      <c r="C60" s="204"/>
      <c r="D60" s="204"/>
      <c r="E60" s="204"/>
      <c r="F60" s="31">
        <f>(1/12)/3</f>
        <v>2.7777777777777776E-2</v>
      </c>
      <c r="G60" s="30">
        <f>F49*F60</f>
        <v>74.666089814814796</v>
      </c>
      <c r="H60" s="3"/>
      <c r="I60" s="4"/>
      <c r="J60" s="4"/>
      <c r="K60" s="4"/>
    </row>
    <row r="61" spans="1:11" s="1" customFormat="1" ht="13.9" customHeight="1">
      <c r="A61" s="205" t="s">
        <v>41</v>
      </c>
      <c r="B61" s="205"/>
      <c r="C61" s="205"/>
      <c r="D61" s="205"/>
      <c r="E61" s="205"/>
      <c r="F61" s="32">
        <f>F59+F60</f>
        <v>0.1111111111111111</v>
      </c>
      <c r="G61" s="33">
        <f>G59+G60</f>
        <v>298.66435925925919</v>
      </c>
      <c r="H61" s="3"/>
      <c r="I61" s="4"/>
      <c r="J61" s="4"/>
      <c r="K61" s="4"/>
    </row>
    <row r="62" spans="1:11" s="1" customFormat="1" ht="14.25" customHeight="1">
      <c r="A62" s="206" t="s">
        <v>50</v>
      </c>
      <c r="B62" s="206"/>
      <c r="C62" s="206"/>
      <c r="D62" s="206"/>
      <c r="E62" s="206"/>
      <c r="F62" s="206"/>
      <c r="G62" s="206"/>
      <c r="H62" s="3"/>
      <c r="I62" s="4"/>
      <c r="J62" s="4"/>
      <c r="K62" s="4"/>
    </row>
    <row r="63" spans="1:11" s="1" customFormat="1">
      <c r="A63" s="206"/>
      <c r="B63" s="206"/>
      <c r="C63" s="206"/>
      <c r="D63" s="206"/>
      <c r="E63" s="206"/>
      <c r="F63" s="206"/>
      <c r="G63" s="206"/>
      <c r="H63" s="3"/>
      <c r="I63" s="4"/>
      <c r="J63" s="4"/>
      <c r="K63" s="4"/>
    </row>
    <row r="64" spans="1:11" s="1" customFormat="1" ht="13.9" customHeight="1">
      <c r="A64" s="206"/>
      <c r="B64" s="206"/>
      <c r="C64" s="206"/>
      <c r="D64" s="206"/>
      <c r="E64" s="206"/>
      <c r="F64" s="206"/>
      <c r="G64" s="206"/>
      <c r="H64" s="3"/>
      <c r="I64" s="4"/>
      <c r="J64" s="4"/>
      <c r="K64" s="4"/>
    </row>
    <row r="65" spans="1:11" s="1" customFormat="1" ht="19.5" customHeight="1">
      <c r="A65" s="207" t="s">
        <v>51</v>
      </c>
      <c r="B65" s="207"/>
      <c r="C65" s="207"/>
      <c r="D65" s="207"/>
      <c r="E65" s="207"/>
      <c r="F65" s="207"/>
      <c r="G65" s="207"/>
      <c r="H65" s="3"/>
      <c r="I65" s="4"/>
      <c r="J65" s="4"/>
      <c r="K65" s="4"/>
    </row>
    <row r="66" spans="1:11" s="1" customFormat="1" ht="13.9" customHeight="1">
      <c r="A66" s="207"/>
      <c r="B66" s="207"/>
      <c r="C66" s="207"/>
      <c r="D66" s="207"/>
      <c r="E66" s="207"/>
      <c r="F66" s="207"/>
      <c r="G66" s="207"/>
      <c r="H66" s="3"/>
      <c r="I66" s="4"/>
      <c r="J66" s="4"/>
      <c r="K66" s="4"/>
    </row>
    <row r="67" spans="1:11" s="1" customFormat="1" ht="14.25" customHeight="1">
      <c r="A67" s="208" t="s">
        <v>52</v>
      </c>
      <c r="B67" s="208"/>
      <c r="C67" s="208"/>
      <c r="D67" s="208"/>
      <c r="E67" s="208"/>
      <c r="F67" s="208"/>
      <c r="G67" s="208"/>
      <c r="H67" s="3"/>
      <c r="I67" s="4"/>
      <c r="J67" s="4"/>
      <c r="K67" s="4"/>
    </row>
    <row r="68" spans="1:11" s="1" customFormat="1">
      <c r="A68" s="208"/>
      <c r="B68" s="208"/>
      <c r="C68" s="208"/>
      <c r="D68" s="208"/>
      <c r="E68" s="208"/>
      <c r="F68" s="208"/>
      <c r="G68" s="208"/>
      <c r="H68" s="3"/>
      <c r="I68" s="4"/>
      <c r="J68" s="4"/>
      <c r="K68" s="4"/>
    </row>
    <row r="69" spans="1:11" s="1" customFormat="1" ht="13.9" customHeight="1">
      <c r="A69" s="208"/>
      <c r="B69" s="208"/>
      <c r="C69" s="208"/>
      <c r="D69" s="208"/>
      <c r="E69" s="208"/>
      <c r="F69" s="208"/>
      <c r="G69" s="208"/>
      <c r="H69" s="3"/>
      <c r="I69" s="4"/>
      <c r="J69" s="4"/>
      <c r="K69" s="4"/>
    </row>
    <row r="70" spans="1:11" s="1" customFormat="1" ht="14.25" customHeight="1">
      <c r="A70" s="215" t="s">
        <v>53</v>
      </c>
      <c r="B70" s="215"/>
      <c r="C70" s="215"/>
      <c r="D70" s="215"/>
      <c r="E70" s="215"/>
      <c r="F70" s="215"/>
      <c r="G70" s="34">
        <f>F49+G61</f>
        <v>2986.6435925925921</v>
      </c>
      <c r="H70" s="3"/>
      <c r="I70" s="4"/>
      <c r="J70" s="4"/>
      <c r="K70" s="4"/>
    </row>
    <row r="71" spans="1:11" s="1" customFormat="1">
      <c r="A71" s="18"/>
      <c r="B71" s="16"/>
      <c r="C71" s="16"/>
      <c r="D71" s="16"/>
      <c r="E71" s="16"/>
      <c r="F71" s="16"/>
      <c r="G71" s="16"/>
      <c r="H71" s="3"/>
      <c r="I71" s="4"/>
      <c r="J71" s="4"/>
      <c r="K71" s="4"/>
    </row>
    <row r="72" spans="1:11" s="1" customFormat="1" ht="13.9" customHeight="1">
      <c r="A72" s="35" t="s">
        <v>54</v>
      </c>
      <c r="B72" s="216" t="s">
        <v>55</v>
      </c>
      <c r="C72" s="216"/>
      <c r="D72" s="216"/>
      <c r="E72" s="216"/>
      <c r="F72" s="36" t="s">
        <v>56</v>
      </c>
      <c r="G72" s="36" t="s">
        <v>38</v>
      </c>
      <c r="H72" s="3"/>
      <c r="I72" s="4"/>
      <c r="J72" s="4"/>
      <c r="K72" s="4"/>
    </row>
    <row r="73" spans="1:11" s="1" customFormat="1" ht="13.9" customHeight="1">
      <c r="A73" s="37" t="s">
        <v>6</v>
      </c>
      <c r="B73" s="217" t="s">
        <v>57</v>
      </c>
      <c r="C73" s="217"/>
      <c r="D73" s="217"/>
      <c r="E73" s="217"/>
      <c r="F73" s="38">
        <v>0.2</v>
      </c>
      <c r="G73" s="39">
        <f>G70*F73</f>
        <v>597.32871851851849</v>
      </c>
      <c r="H73" s="3"/>
      <c r="I73" s="4"/>
      <c r="J73" s="4"/>
      <c r="K73" s="4"/>
    </row>
    <row r="74" spans="1:11" s="1" customFormat="1" ht="13.9" customHeight="1">
      <c r="A74" s="37" t="s">
        <v>9</v>
      </c>
      <c r="B74" s="217" t="s">
        <v>58</v>
      </c>
      <c r="C74" s="217"/>
      <c r="D74" s="217"/>
      <c r="E74" s="217"/>
      <c r="F74" s="38">
        <v>2.5000000000000001E-2</v>
      </c>
      <c r="G74" s="39">
        <f>G70*F74</f>
        <v>74.666089814814811</v>
      </c>
      <c r="H74" s="3"/>
      <c r="I74" s="4"/>
      <c r="J74" s="4"/>
      <c r="K74" s="4"/>
    </row>
    <row r="75" spans="1:11" s="1" customFormat="1" ht="13.9" customHeight="1">
      <c r="A75" s="37" t="s">
        <v>12</v>
      </c>
      <c r="B75" s="217" t="s">
        <v>59</v>
      </c>
      <c r="C75" s="217"/>
      <c r="D75" s="217"/>
      <c r="E75" s="217"/>
      <c r="F75" s="38">
        <v>0.03</v>
      </c>
      <c r="G75" s="39">
        <f>G70*F75</f>
        <v>89.599307777777753</v>
      </c>
      <c r="H75" s="3"/>
      <c r="I75" s="4"/>
      <c r="J75" s="4"/>
      <c r="K75" s="4"/>
    </row>
    <row r="76" spans="1:11" s="1" customFormat="1" ht="13.9" customHeight="1">
      <c r="A76" s="37" t="s">
        <v>14</v>
      </c>
      <c r="B76" s="217" t="s">
        <v>60</v>
      </c>
      <c r="C76" s="217"/>
      <c r="D76" s="217"/>
      <c r="E76" s="217"/>
      <c r="F76" s="38">
        <v>1.4999999999999999E-2</v>
      </c>
      <c r="G76" s="39">
        <f>G70*F76</f>
        <v>44.799653888888876</v>
      </c>
      <c r="H76" s="3"/>
      <c r="I76" s="4"/>
      <c r="J76" s="4"/>
      <c r="K76" s="4"/>
    </row>
    <row r="77" spans="1:11" s="1" customFormat="1" ht="13.9" customHeight="1">
      <c r="A77" s="37" t="s">
        <v>61</v>
      </c>
      <c r="B77" s="217" t="s">
        <v>62</v>
      </c>
      <c r="C77" s="217"/>
      <c r="D77" s="217"/>
      <c r="E77" s="217"/>
      <c r="F77" s="38">
        <v>0.01</v>
      </c>
      <c r="G77" s="39">
        <f>G70*F77</f>
        <v>29.86643592592592</v>
      </c>
      <c r="H77" s="3"/>
      <c r="I77" s="4"/>
      <c r="J77" s="4"/>
      <c r="K77" s="4"/>
    </row>
    <row r="78" spans="1:11" s="1" customFormat="1" ht="13.9" customHeight="1">
      <c r="A78" s="37" t="s">
        <v>63</v>
      </c>
      <c r="B78" s="217" t="s">
        <v>64</v>
      </c>
      <c r="C78" s="217"/>
      <c r="D78" s="217"/>
      <c r="E78" s="217"/>
      <c r="F78" s="38">
        <v>6.0000000000000001E-3</v>
      </c>
      <c r="G78" s="39">
        <f>G70*F78</f>
        <v>17.919861555555553</v>
      </c>
      <c r="H78" s="3"/>
      <c r="I78" s="4"/>
      <c r="J78" s="4"/>
      <c r="K78" s="4"/>
    </row>
    <row r="79" spans="1:11" s="1" customFormat="1" ht="13.9" customHeight="1">
      <c r="A79" s="37" t="s">
        <v>65</v>
      </c>
      <c r="B79" s="197" t="s">
        <v>66</v>
      </c>
      <c r="C79" s="197"/>
      <c r="D79" s="197"/>
      <c r="E79" s="197"/>
      <c r="F79" s="38">
        <v>2E-3</v>
      </c>
      <c r="G79" s="39">
        <f>G70*F79</f>
        <v>5.9732871851851845</v>
      </c>
      <c r="H79" s="3"/>
      <c r="I79" s="4"/>
      <c r="J79" s="4"/>
      <c r="K79" s="4"/>
    </row>
    <row r="80" spans="1:11" s="1" customFormat="1" ht="13.9" customHeight="1">
      <c r="A80" s="37" t="s">
        <v>67</v>
      </c>
      <c r="B80" s="197" t="s">
        <v>68</v>
      </c>
      <c r="C80" s="197"/>
      <c r="D80" s="197"/>
      <c r="E80" s="197"/>
      <c r="F80" s="38">
        <v>0.08</v>
      </c>
      <c r="G80" s="39">
        <f>G70*F80</f>
        <v>238.93148740740736</v>
      </c>
      <c r="H80" s="3"/>
      <c r="I80" s="4"/>
      <c r="J80" s="4"/>
      <c r="K80" s="4"/>
    </row>
    <row r="81" spans="1:11" s="1" customFormat="1" ht="14.25" customHeight="1">
      <c r="A81" s="218" t="s">
        <v>41</v>
      </c>
      <c r="B81" s="218"/>
      <c r="C81" s="218"/>
      <c r="D81" s="218"/>
      <c r="E81" s="218"/>
      <c r="F81" s="40">
        <v>0.36799999999999999</v>
      </c>
      <c r="G81" s="41">
        <f>SUM(G73:G80)</f>
        <v>1099.084842074074</v>
      </c>
      <c r="H81" s="3"/>
      <c r="I81" s="4"/>
      <c r="J81" s="42"/>
      <c r="K81" s="4"/>
    </row>
    <row r="82" spans="1:11" s="1" customFormat="1" ht="13.9" customHeight="1">
      <c r="A82" s="7"/>
      <c r="B82" s="16"/>
      <c r="C82" s="16"/>
      <c r="D82" s="16"/>
      <c r="E82" s="16"/>
      <c r="F82" s="16"/>
      <c r="G82" s="16"/>
      <c r="H82" s="3"/>
      <c r="I82" s="4"/>
      <c r="J82" s="4"/>
      <c r="K82" s="4"/>
    </row>
    <row r="83" spans="1:11" s="1" customFormat="1" ht="14.25" customHeight="1">
      <c r="A83" s="219" t="s">
        <v>69</v>
      </c>
      <c r="B83" s="219"/>
      <c r="C83" s="219"/>
      <c r="D83" s="219"/>
      <c r="E83" s="219"/>
      <c r="F83" s="219"/>
      <c r="G83" s="219"/>
      <c r="H83" s="3"/>
      <c r="I83" s="4"/>
      <c r="J83" s="4"/>
      <c r="K83" s="4"/>
    </row>
    <row r="84" spans="1:11" s="1" customFormat="1" ht="13.9" customHeight="1">
      <c r="A84" s="219"/>
      <c r="B84" s="219"/>
      <c r="C84" s="219"/>
      <c r="D84" s="219"/>
      <c r="E84" s="219"/>
      <c r="F84" s="219"/>
      <c r="G84" s="219"/>
      <c r="H84" s="3"/>
      <c r="I84" s="4"/>
      <c r="J84" s="4"/>
      <c r="K84" s="4"/>
    </row>
    <row r="85" spans="1:11" s="1" customFormat="1" ht="14.25" customHeight="1">
      <c r="A85" s="219" t="s">
        <v>70</v>
      </c>
      <c r="B85" s="219"/>
      <c r="C85" s="219"/>
      <c r="D85" s="219"/>
      <c r="E85" s="219"/>
      <c r="F85" s="219"/>
      <c r="G85" s="219"/>
      <c r="H85" s="3"/>
      <c r="I85" s="4"/>
      <c r="J85" s="4"/>
      <c r="K85" s="4"/>
    </row>
    <row r="86" spans="1:11" s="1" customFormat="1" ht="13.9" customHeight="1">
      <c r="A86" s="219"/>
      <c r="B86" s="219"/>
      <c r="C86" s="219"/>
      <c r="D86" s="219"/>
      <c r="E86" s="219"/>
      <c r="F86" s="219"/>
      <c r="G86" s="219"/>
      <c r="H86" s="3"/>
      <c r="I86" s="4"/>
      <c r="J86" s="4"/>
      <c r="K86" s="4"/>
    </row>
    <row r="87" spans="1:11" s="1" customFormat="1" ht="53.25" customHeight="1">
      <c r="A87" s="220" t="s">
        <v>71</v>
      </c>
      <c r="B87" s="220"/>
      <c r="C87" s="220"/>
      <c r="D87" s="220"/>
      <c r="E87" s="220"/>
      <c r="F87" s="220"/>
      <c r="G87" s="220"/>
      <c r="H87" s="43"/>
      <c r="I87" s="43"/>
    </row>
    <row r="88" spans="1:11" s="1" customFormat="1" ht="19.350000000000001" customHeight="1">
      <c r="A88" s="219" t="s">
        <v>72</v>
      </c>
      <c r="B88" s="219"/>
      <c r="C88" s="219"/>
      <c r="D88" s="219"/>
      <c r="E88" s="219"/>
      <c r="F88" s="219"/>
      <c r="G88" s="219"/>
      <c r="H88" s="3"/>
      <c r="I88" s="4"/>
      <c r="J88" s="4"/>
      <c r="K88" s="4"/>
    </row>
    <row r="89" spans="1:11" s="1" customFormat="1">
      <c r="A89" s="13"/>
      <c r="B89" s="13"/>
      <c r="C89" s="13"/>
      <c r="D89" s="13"/>
      <c r="E89" s="13"/>
      <c r="F89" s="13"/>
      <c r="G89" s="13"/>
      <c r="H89" s="3"/>
      <c r="I89" s="4"/>
      <c r="J89" s="4"/>
      <c r="K89" s="4"/>
    </row>
    <row r="90" spans="1:11" s="1" customFormat="1">
      <c r="A90" s="221" t="s">
        <v>73</v>
      </c>
      <c r="B90" s="221"/>
      <c r="C90" s="221"/>
      <c r="D90" s="221"/>
      <c r="E90" s="221"/>
      <c r="F90" s="221"/>
      <c r="G90" s="221"/>
      <c r="H90" s="3"/>
      <c r="I90" s="4"/>
      <c r="J90" s="4"/>
      <c r="K90" s="4"/>
    </row>
    <row r="91" spans="1:11" s="1" customFormat="1" ht="13.9" customHeight="1">
      <c r="A91" s="7"/>
      <c r="B91" s="16"/>
      <c r="C91" s="16"/>
      <c r="D91" s="16"/>
      <c r="E91" s="16"/>
      <c r="F91" s="16"/>
      <c r="G91" s="16"/>
      <c r="H91" s="3"/>
      <c r="I91" s="4"/>
      <c r="J91" s="4"/>
      <c r="K91" s="4"/>
    </row>
    <row r="92" spans="1:11" s="1" customFormat="1" ht="14.25" customHeight="1">
      <c r="A92" s="44" t="s">
        <v>74</v>
      </c>
      <c r="B92" s="222" t="s">
        <v>75</v>
      </c>
      <c r="C92" s="222"/>
      <c r="D92" s="222"/>
      <c r="E92" s="222"/>
      <c r="F92" s="223" t="s">
        <v>38</v>
      </c>
      <c r="G92" s="223"/>
      <c r="H92" s="3"/>
      <c r="I92" s="4"/>
      <c r="J92" s="4"/>
      <c r="K92" s="4"/>
    </row>
    <row r="93" spans="1:11" s="1" customFormat="1" ht="30.75" customHeight="1">
      <c r="A93" s="45" t="s">
        <v>6</v>
      </c>
      <c r="B93" s="224" t="s">
        <v>76</v>
      </c>
      <c r="C93" s="224"/>
      <c r="D93" s="224"/>
      <c r="E93" s="224"/>
      <c r="F93" s="225">
        <f>(8*2*15)-(F45*0.5*0.06)</f>
        <v>189.0162</v>
      </c>
      <c r="G93" s="225"/>
      <c r="H93" s="3"/>
      <c r="I93" s="4"/>
      <c r="J93" s="4"/>
      <c r="K93" s="4"/>
    </row>
    <row r="94" spans="1:11" s="1" customFormat="1" ht="31.5" customHeight="1">
      <c r="A94" s="45" t="s">
        <v>9</v>
      </c>
      <c r="B94" s="226" t="s">
        <v>285</v>
      </c>
      <c r="C94" s="226"/>
      <c r="D94" s="226"/>
      <c r="E94" s="226"/>
      <c r="F94" s="225">
        <f>15*(40.53-1)</f>
        <v>592.95000000000005</v>
      </c>
      <c r="G94" s="225"/>
      <c r="H94" s="3"/>
      <c r="I94" s="4"/>
      <c r="J94" s="4"/>
      <c r="K94" s="4"/>
    </row>
    <row r="95" spans="1:11" s="1" customFormat="1" ht="27.75" customHeight="1">
      <c r="A95" s="46" t="s">
        <v>12</v>
      </c>
      <c r="B95" s="227" t="s">
        <v>286</v>
      </c>
      <c r="C95" s="227"/>
      <c r="D95" s="227"/>
      <c r="E95" s="227"/>
      <c r="F95" s="225">
        <v>67.319999999999993</v>
      </c>
      <c r="G95" s="225"/>
      <c r="H95" s="3"/>
      <c r="I95" s="4"/>
      <c r="J95" s="4"/>
      <c r="K95" s="4"/>
    </row>
    <row r="96" spans="1:11" s="1" customFormat="1" ht="27.75" customHeight="1">
      <c r="A96" s="46" t="s">
        <v>14</v>
      </c>
      <c r="B96" s="227" t="s">
        <v>77</v>
      </c>
      <c r="C96" s="227"/>
      <c r="D96" s="227"/>
      <c r="E96" s="227"/>
      <c r="F96" s="228"/>
      <c r="G96" s="228"/>
      <c r="H96" s="3"/>
      <c r="I96" s="4"/>
      <c r="J96" s="4"/>
      <c r="K96" s="4"/>
    </row>
    <row r="97" spans="1:11" s="1" customFormat="1" ht="13.9" customHeight="1">
      <c r="A97" s="45" t="s">
        <v>61</v>
      </c>
      <c r="B97" s="229" t="s">
        <v>287</v>
      </c>
      <c r="C97" s="229"/>
      <c r="D97" s="229"/>
      <c r="E97" s="229"/>
      <c r="F97" s="225">
        <v>80</v>
      </c>
      <c r="G97" s="225"/>
      <c r="H97" s="3"/>
      <c r="I97" s="4"/>
      <c r="J97" s="4"/>
      <c r="K97" s="4"/>
    </row>
    <row r="98" spans="1:11" s="1" customFormat="1" ht="14.1" customHeight="1">
      <c r="A98" s="230" t="s">
        <v>41</v>
      </c>
      <c r="B98" s="230"/>
      <c r="C98" s="230"/>
      <c r="D98" s="230"/>
      <c r="E98" s="230"/>
      <c r="F98" s="231">
        <f>SUM(F93:G97)</f>
        <v>929.28620000000001</v>
      </c>
      <c r="G98" s="231"/>
      <c r="H98" s="3"/>
      <c r="I98" s="4"/>
      <c r="J98" s="4"/>
      <c r="K98" s="4"/>
    </row>
    <row r="99" spans="1:11" s="1" customFormat="1">
      <c r="A99" s="11"/>
      <c r="B99" s="11"/>
      <c r="C99" s="11"/>
      <c r="D99" s="11"/>
      <c r="E99" s="11"/>
      <c r="F99" s="11"/>
      <c r="G99" s="11"/>
      <c r="H99" s="3"/>
      <c r="I99" s="4"/>
      <c r="J99" s="4"/>
      <c r="K99" s="4"/>
    </row>
    <row r="100" spans="1:11" s="1" customFormat="1" ht="14.25" customHeight="1">
      <c r="A100" s="219" t="s">
        <v>78</v>
      </c>
      <c r="B100" s="219"/>
      <c r="C100" s="219"/>
      <c r="D100" s="219"/>
      <c r="E100" s="219"/>
      <c r="F100" s="219"/>
      <c r="G100" s="219"/>
      <c r="H100" s="3"/>
      <c r="I100" s="4"/>
      <c r="J100" s="4"/>
      <c r="K100" s="4"/>
    </row>
    <row r="101" spans="1:11" s="1" customFormat="1" ht="15.75" customHeight="1">
      <c r="A101" s="219" t="s">
        <v>79</v>
      </c>
      <c r="B101" s="219"/>
      <c r="C101" s="219"/>
      <c r="D101" s="219"/>
      <c r="E101" s="219"/>
      <c r="F101" s="219"/>
      <c r="G101" s="219"/>
      <c r="H101" s="3"/>
      <c r="I101" s="4"/>
      <c r="J101" s="4"/>
      <c r="K101" s="4"/>
    </row>
    <row r="102" spans="1:11" s="1" customFormat="1">
      <c r="A102" s="219"/>
      <c r="B102" s="219"/>
      <c r="C102" s="219"/>
      <c r="D102" s="219"/>
      <c r="E102" s="219"/>
      <c r="F102" s="219"/>
      <c r="G102" s="219"/>
      <c r="H102" s="3"/>
      <c r="I102" s="4"/>
      <c r="J102" s="4"/>
      <c r="K102" s="4"/>
    </row>
    <row r="103" spans="1:11" s="1" customFormat="1" ht="69.75" customHeight="1">
      <c r="A103" s="219" t="s">
        <v>80</v>
      </c>
      <c r="B103" s="219"/>
      <c r="C103" s="219"/>
      <c r="D103" s="219"/>
      <c r="E103" s="219"/>
      <c r="F103" s="219"/>
      <c r="G103" s="219"/>
      <c r="H103" s="3"/>
      <c r="I103" s="4"/>
      <c r="J103" s="4"/>
      <c r="K103" s="4"/>
    </row>
    <row r="104" spans="1:11" s="1" customFormat="1" ht="54" customHeight="1">
      <c r="A104" s="232" t="s">
        <v>288</v>
      </c>
      <c r="B104" s="232"/>
      <c r="C104" s="232"/>
      <c r="D104" s="232"/>
      <c r="E104" s="232"/>
      <c r="F104" s="232"/>
      <c r="G104" s="232"/>
      <c r="H104" s="3"/>
      <c r="I104" s="4"/>
      <c r="J104" s="4"/>
      <c r="K104" s="4"/>
    </row>
    <row r="105" spans="1:11" s="1" customFormat="1" ht="21.75" customHeight="1">
      <c r="A105" s="163"/>
      <c r="B105" s="163"/>
      <c r="C105" s="163"/>
      <c r="D105" s="163"/>
      <c r="E105" s="163"/>
      <c r="F105" s="163"/>
      <c r="G105" s="163"/>
      <c r="H105" s="3"/>
      <c r="I105" s="4"/>
      <c r="J105" s="4"/>
      <c r="K105" s="4"/>
    </row>
    <row r="106" spans="1:11" s="1" customFormat="1" ht="13.9" customHeight="1">
      <c r="A106" s="221" t="s">
        <v>255</v>
      </c>
      <c r="B106" s="221"/>
      <c r="C106" s="221"/>
      <c r="D106" s="221"/>
      <c r="E106" s="221"/>
      <c r="F106" s="221"/>
      <c r="G106" s="221"/>
      <c r="H106" s="3"/>
      <c r="I106" s="4"/>
      <c r="J106" s="4"/>
      <c r="K106" s="4"/>
    </row>
    <row r="107" spans="1:11" s="1" customFormat="1" ht="22.5" customHeight="1">
      <c r="A107" s="215" t="s">
        <v>112</v>
      </c>
      <c r="B107" s="215"/>
      <c r="C107" s="215"/>
      <c r="D107" s="215"/>
      <c r="E107" s="215"/>
      <c r="F107" s="215"/>
      <c r="G107" s="161">
        <f>(F49/220*1.5)</f>
        <v>18.327131136363633</v>
      </c>
      <c r="H107" s="3"/>
      <c r="I107" s="4"/>
      <c r="J107" s="4"/>
      <c r="K107" s="4"/>
    </row>
    <row r="108" spans="1:11" s="1" customFormat="1" ht="13.9" customHeight="1">
      <c r="A108" s="162" t="s">
        <v>244</v>
      </c>
      <c r="B108" s="222" t="s">
        <v>245</v>
      </c>
      <c r="C108" s="222"/>
      <c r="D108" s="222"/>
      <c r="E108" s="222"/>
      <c r="F108" s="223" t="s">
        <v>38</v>
      </c>
      <c r="G108" s="223"/>
      <c r="H108" s="3"/>
      <c r="I108" s="4"/>
      <c r="J108" s="4"/>
      <c r="K108" s="4"/>
    </row>
    <row r="109" spans="1:11" s="1" customFormat="1" ht="13.9" customHeight="1">
      <c r="A109" s="46" t="s">
        <v>6</v>
      </c>
      <c r="B109" s="227" t="s">
        <v>246</v>
      </c>
      <c r="C109" s="227"/>
      <c r="D109" s="227"/>
      <c r="E109" s="227"/>
      <c r="F109" s="225">
        <f>G107*15</f>
        <v>274.90696704545451</v>
      </c>
      <c r="G109" s="225"/>
      <c r="H109" s="3"/>
      <c r="I109" s="4"/>
      <c r="J109" s="4"/>
      <c r="K109" s="4"/>
    </row>
    <row r="110" spans="1:11" s="1" customFormat="1" ht="33" customHeight="1">
      <c r="A110" s="46" t="s">
        <v>9</v>
      </c>
      <c r="B110" s="227" t="s">
        <v>247</v>
      </c>
      <c r="C110" s="227"/>
      <c r="D110" s="227"/>
      <c r="E110" s="227"/>
      <c r="F110" s="228">
        <f>F109*F81</f>
        <v>101.16576387272725</v>
      </c>
      <c r="G110" s="228"/>
      <c r="H110" s="3"/>
      <c r="I110" s="4"/>
      <c r="J110" s="4"/>
      <c r="K110" s="4"/>
    </row>
    <row r="111" spans="1:11" s="1" customFormat="1" ht="13.9" customHeight="1">
      <c r="A111" s="230" t="s">
        <v>41</v>
      </c>
      <c r="B111" s="230"/>
      <c r="C111" s="230"/>
      <c r="D111" s="230"/>
      <c r="E111" s="230"/>
      <c r="F111" s="231">
        <f>SUM(F109:G110)</f>
        <v>376.07273091818178</v>
      </c>
      <c r="G111" s="231"/>
      <c r="H111" s="3"/>
      <c r="I111" s="4"/>
      <c r="J111" s="4"/>
      <c r="K111" s="4"/>
    </row>
    <row r="112" spans="1:11" s="1" customFormat="1" ht="13.9" customHeight="1">
      <c r="A112" s="165"/>
      <c r="B112" s="165"/>
      <c r="C112" s="165"/>
      <c r="D112" s="165"/>
      <c r="E112" s="165"/>
      <c r="F112" s="166"/>
      <c r="G112" s="166"/>
      <c r="H112" s="3"/>
      <c r="I112" s="4"/>
      <c r="J112" s="4"/>
      <c r="K112" s="4"/>
    </row>
    <row r="113" spans="1:11" s="1" customFormat="1" ht="45" customHeight="1">
      <c r="A113" s="234" t="s">
        <v>250</v>
      </c>
      <c r="B113" s="234"/>
      <c r="C113" s="234"/>
      <c r="D113" s="234"/>
      <c r="E113" s="234"/>
      <c r="F113" s="234"/>
      <c r="G113" s="234"/>
      <c r="H113" s="3"/>
      <c r="I113" s="4"/>
      <c r="J113" s="4"/>
      <c r="K113" s="4"/>
    </row>
    <row r="114" spans="1:11" s="1" customFormat="1" ht="43.5" customHeight="1">
      <c r="A114" s="235" t="s">
        <v>251</v>
      </c>
      <c r="B114" s="235"/>
      <c r="C114" s="235"/>
      <c r="D114" s="235"/>
      <c r="E114" s="235"/>
      <c r="F114" s="235"/>
      <c r="G114" s="235"/>
      <c r="H114" s="3"/>
      <c r="I114" s="4"/>
      <c r="J114" s="4"/>
      <c r="K114" s="4"/>
    </row>
    <row r="115" spans="1:11" s="1" customFormat="1" ht="92.25" customHeight="1">
      <c r="A115" s="207" t="s">
        <v>252</v>
      </c>
      <c r="B115" s="207"/>
      <c r="C115" s="207"/>
      <c r="D115" s="207"/>
      <c r="E115" s="207"/>
      <c r="F115" s="207"/>
      <c r="G115" s="207"/>
      <c r="H115" s="3"/>
      <c r="I115" s="4"/>
      <c r="J115" s="4"/>
      <c r="K115" s="4"/>
    </row>
    <row r="116" spans="1:11" s="1" customFormat="1" ht="34.5" customHeight="1">
      <c r="A116" s="236" t="s">
        <v>277</v>
      </c>
      <c r="B116" s="237"/>
      <c r="C116" s="237"/>
      <c r="D116" s="237"/>
      <c r="E116" s="237"/>
      <c r="F116" s="237"/>
      <c r="G116" s="238"/>
      <c r="H116" s="3"/>
      <c r="I116" s="4"/>
      <c r="J116" s="4"/>
      <c r="K116" s="4"/>
    </row>
    <row r="117" spans="1:11" s="1" customFormat="1" ht="13.9" customHeight="1">
      <c r="A117" s="4"/>
      <c r="B117" s="47"/>
      <c r="C117" s="47"/>
      <c r="D117" s="47"/>
      <c r="E117" s="47"/>
      <c r="F117" s="47"/>
      <c r="G117" s="47"/>
      <c r="H117" s="3"/>
      <c r="I117" s="4"/>
      <c r="J117" s="4"/>
      <c r="K117" s="4"/>
    </row>
    <row r="118" spans="1:11" s="1" customFormat="1" ht="14.25" customHeight="1">
      <c r="A118" s="187" t="s">
        <v>81</v>
      </c>
      <c r="B118" s="187"/>
      <c r="C118" s="187"/>
      <c r="D118" s="187"/>
      <c r="E118" s="187"/>
      <c r="F118" s="187"/>
      <c r="G118" s="187"/>
      <c r="H118" s="3"/>
      <c r="I118" s="4"/>
      <c r="J118" s="4"/>
      <c r="K118" s="4"/>
    </row>
    <row r="119" spans="1:11" s="1" customFormat="1" ht="13.9" customHeight="1">
      <c r="A119" s="4"/>
      <c r="B119" s="4"/>
      <c r="C119" s="4"/>
      <c r="D119" s="4"/>
      <c r="E119" s="4"/>
      <c r="F119" s="4"/>
      <c r="G119" s="4"/>
      <c r="H119" s="3"/>
      <c r="I119" s="4"/>
      <c r="J119" s="4"/>
      <c r="K119" s="4"/>
    </row>
    <row r="120" spans="1:11" s="1" customFormat="1" ht="13.9" customHeight="1">
      <c r="A120" s="35">
        <v>2</v>
      </c>
      <c r="B120" s="233" t="s">
        <v>82</v>
      </c>
      <c r="C120" s="233"/>
      <c r="D120" s="233"/>
      <c r="E120" s="233"/>
      <c r="F120" s="218" t="s">
        <v>38</v>
      </c>
      <c r="G120" s="218"/>
      <c r="H120" s="3"/>
      <c r="I120" s="4"/>
      <c r="J120" s="4"/>
      <c r="K120" s="4"/>
    </row>
    <row r="121" spans="1:11" s="1" customFormat="1" ht="13.9" customHeight="1">
      <c r="A121" s="37" t="s">
        <v>45</v>
      </c>
      <c r="B121" s="197" t="s">
        <v>46</v>
      </c>
      <c r="C121" s="197"/>
      <c r="D121" s="197"/>
      <c r="E121" s="197"/>
      <c r="F121" s="239">
        <f>G61</f>
        <v>298.66435925925919</v>
      </c>
      <c r="G121" s="239"/>
      <c r="H121" s="3"/>
      <c r="I121" s="4"/>
      <c r="K121" s="4"/>
    </row>
    <row r="122" spans="1:11" s="1" customFormat="1" ht="13.9" customHeight="1">
      <c r="A122" s="37" t="s">
        <v>54</v>
      </c>
      <c r="B122" s="197" t="s">
        <v>55</v>
      </c>
      <c r="C122" s="197"/>
      <c r="D122" s="197"/>
      <c r="E122" s="197"/>
      <c r="F122" s="239">
        <f>G81</f>
        <v>1099.084842074074</v>
      </c>
      <c r="G122" s="239"/>
      <c r="H122" s="3"/>
      <c r="I122" s="4"/>
      <c r="K122" s="4"/>
    </row>
    <row r="123" spans="1:11" s="1" customFormat="1" ht="13.9" customHeight="1">
      <c r="A123" s="37" t="s">
        <v>74</v>
      </c>
      <c r="B123" s="197" t="s">
        <v>75</v>
      </c>
      <c r="C123" s="197"/>
      <c r="D123" s="197"/>
      <c r="E123" s="197"/>
      <c r="F123" s="239">
        <f>F98</f>
        <v>929.28620000000001</v>
      </c>
      <c r="G123" s="239"/>
      <c r="H123" s="3"/>
      <c r="I123" s="4"/>
      <c r="K123" s="4"/>
    </row>
    <row r="124" spans="1:11" s="1" customFormat="1" ht="13.9" customHeight="1">
      <c r="A124" s="37" t="s">
        <v>244</v>
      </c>
      <c r="B124" s="241" t="s">
        <v>253</v>
      </c>
      <c r="C124" s="242"/>
      <c r="D124" s="242"/>
      <c r="E124" s="243"/>
      <c r="F124" s="244">
        <f>F111</f>
        <v>376.07273091818178</v>
      </c>
      <c r="G124" s="245"/>
      <c r="H124" s="3"/>
      <c r="I124" s="4"/>
      <c r="K124" s="4"/>
    </row>
    <row r="125" spans="1:11" s="1" customFormat="1" ht="14.25" customHeight="1">
      <c r="A125" s="233" t="s">
        <v>41</v>
      </c>
      <c r="B125" s="233"/>
      <c r="C125" s="233"/>
      <c r="D125" s="233"/>
      <c r="E125" s="233"/>
      <c r="F125" s="240">
        <f>F121+F122+F123+F124</f>
        <v>2703.1081322515147</v>
      </c>
      <c r="G125" s="240"/>
      <c r="H125" s="3"/>
      <c r="I125" s="4"/>
      <c r="K125" s="4"/>
    </row>
    <row r="126" spans="1:11" s="1" customFormat="1" ht="14.25" customHeight="1">
      <c r="A126" s="48"/>
      <c r="B126" s="48"/>
      <c r="C126" s="48"/>
      <c r="D126" s="48"/>
      <c r="E126" s="48"/>
      <c r="F126" s="49"/>
      <c r="G126" s="49"/>
      <c r="H126" s="3"/>
      <c r="I126" s="4"/>
      <c r="J126" s="50"/>
      <c r="K126" s="4"/>
    </row>
    <row r="127" spans="1:11" s="1" customFormat="1">
      <c r="A127" s="212" t="s">
        <v>83</v>
      </c>
      <c r="B127" s="212"/>
      <c r="C127" s="212"/>
      <c r="D127" s="212"/>
      <c r="E127" s="212"/>
      <c r="F127" s="212"/>
      <c r="G127" s="212"/>
      <c r="H127" s="3"/>
      <c r="I127" s="4"/>
      <c r="K127" s="4"/>
    </row>
    <row r="128" spans="1:11" s="1" customFormat="1" ht="13.9" customHeight="1">
      <c r="A128" s="4"/>
      <c r="B128" s="16"/>
      <c r="C128" s="16"/>
      <c r="D128" s="16"/>
      <c r="E128" s="16"/>
      <c r="F128" s="16"/>
      <c r="G128" s="16"/>
      <c r="H128" s="3"/>
      <c r="I128" s="4"/>
    </row>
    <row r="129" spans="1:11" s="1" customFormat="1" ht="13.9" customHeight="1">
      <c r="A129" s="27">
        <v>3</v>
      </c>
      <c r="B129" s="246" t="s">
        <v>84</v>
      </c>
      <c r="C129" s="246"/>
      <c r="D129" s="246"/>
      <c r="E129" s="246"/>
      <c r="F129" s="51" t="s">
        <v>47</v>
      </c>
      <c r="G129" s="27" t="s">
        <v>38</v>
      </c>
      <c r="H129" s="3"/>
      <c r="I129" s="4"/>
    </row>
    <row r="130" spans="1:11" s="1" customFormat="1" ht="14.25" customHeight="1">
      <c r="A130" s="28" t="s">
        <v>6</v>
      </c>
      <c r="B130" s="247" t="s">
        <v>85</v>
      </c>
      <c r="C130" s="247"/>
      <c r="D130" s="247"/>
      <c r="E130" s="247"/>
      <c r="F130" s="52">
        <v>4.1999999999999997E-3</v>
      </c>
      <c r="G130" s="53">
        <f>F49*F130</f>
        <v>11.289512779999997</v>
      </c>
      <c r="H130" s="3"/>
      <c r="I130" s="4"/>
    </row>
    <row r="131" spans="1:11" s="1" customFormat="1" ht="14.25" customHeight="1">
      <c r="A131" s="8" t="s">
        <v>9</v>
      </c>
      <c r="B131" s="247" t="s">
        <v>86</v>
      </c>
      <c r="C131" s="247"/>
      <c r="D131" s="247"/>
      <c r="E131" s="247"/>
      <c r="F131" s="52">
        <f>F80*F130</f>
        <v>3.3599999999999998E-4</v>
      </c>
      <c r="G131" s="53">
        <f>F49*F131</f>
        <v>0.90316102239999985</v>
      </c>
      <c r="H131" s="3"/>
      <c r="I131" s="4"/>
    </row>
    <row r="132" spans="1:11" s="1" customFormat="1" ht="14.25" customHeight="1">
      <c r="A132" s="8" t="s">
        <v>12</v>
      </c>
      <c r="B132" s="247" t="s">
        <v>87</v>
      </c>
      <c r="C132" s="247"/>
      <c r="D132" s="247"/>
      <c r="E132" s="247"/>
      <c r="F132" s="52">
        <v>0.04</v>
      </c>
      <c r="G132" s="53">
        <f>F49*F132</f>
        <v>107.51916933333332</v>
      </c>
      <c r="H132" s="3"/>
      <c r="I132" s="4"/>
    </row>
    <row r="133" spans="1:11" s="1" customFormat="1" ht="14.25" customHeight="1">
      <c r="A133" s="54" t="s">
        <v>14</v>
      </c>
      <c r="B133" s="247" t="s">
        <v>88</v>
      </c>
      <c r="C133" s="247"/>
      <c r="D133" s="247"/>
      <c r="E133" s="247"/>
      <c r="F133" s="52">
        <v>1.9400000000000001E-2</v>
      </c>
      <c r="G133" s="53">
        <f>F49*F133</f>
        <v>52.146797126666662</v>
      </c>
      <c r="H133" s="3"/>
      <c r="I133" s="4"/>
    </row>
    <row r="134" spans="1:11" s="1" customFormat="1" ht="26.25" customHeight="1">
      <c r="A134" s="54" t="s">
        <v>61</v>
      </c>
      <c r="B134" s="247" t="s">
        <v>89</v>
      </c>
      <c r="C134" s="247"/>
      <c r="D134" s="247"/>
      <c r="E134" s="247"/>
      <c r="F134" s="52">
        <f>F81*F133</f>
        <v>7.1392000000000001E-3</v>
      </c>
      <c r="G134" s="53">
        <f>F49*F134</f>
        <v>19.190021342613331</v>
      </c>
      <c r="H134" s="3"/>
      <c r="I134" s="4"/>
    </row>
    <row r="135" spans="1:11" s="1" customFormat="1" ht="13.9" customHeight="1">
      <c r="A135" s="55"/>
      <c r="B135" s="248" t="s">
        <v>90</v>
      </c>
      <c r="C135" s="248"/>
      <c r="D135" s="248"/>
      <c r="E135" s="248"/>
      <c r="F135" s="56">
        <f>SUM(F130:F134)</f>
        <v>7.1075199999999991E-2</v>
      </c>
      <c r="G135" s="57">
        <f>SUM(G130:G134)</f>
        <v>191.04866160501331</v>
      </c>
      <c r="H135" s="3"/>
      <c r="I135" s="4"/>
    </row>
    <row r="136" spans="1:11" s="1" customFormat="1" ht="13.9" customHeight="1">
      <c r="A136" s="58"/>
      <c r="B136" s="59"/>
      <c r="C136" s="59"/>
      <c r="D136" s="59"/>
      <c r="E136" s="59"/>
      <c r="F136" s="60"/>
      <c r="G136" s="61"/>
      <c r="H136" s="3"/>
      <c r="I136" s="4"/>
    </row>
    <row r="137" spans="1:11" s="1" customFormat="1" ht="32.85" customHeight="1">
      <c r="A137" s="219" t="s">
        <v>91</v>
      </c>
      <c r="B137" s="219"/>
      <c r="C137" s="219"/>
      <c r="D137" s="219"/>
      <c r="E137" s="219"/>
      <c r="F137" s="219"/>
      <c r="G137" s="219"/>
      <c r="H137" s="3"/>
      <c r="I137" s="4"/>
    </row>
    <row r="138" spans="1:11" s="1" customFormat="1" ht="35.1" customHeight="1">
      <c r="A138" s="219"/>
      <c r="B138" s="219"/>
      <c r="C138" s="219"/>
      <c r="D138" s="219"/>
      <c r="E138" s="219"/>
      <c r="F138" s="219"/>
      <c r="G138" s="219"/>
      <c r="H138" s="3"/>
      <c r="I138" s="62"/>
      <c r="J138" s="63"/>
      <c r="K138" s="4"/>
    </row>
    <row r="139" spans="1:11" s="1" customFormat="1">
      <c r="A139" s="219"/>
      <c r="B139" s="219"/>
      <c r="C139" s="219"/>
      <c r="D139" s="219"/>
      <c r="E139" s="219"/>
      <c r="F139" s="219"/>
      <c r="G139" s="219"/>
      <c r="H139" s="3"/>
      <c r="I139" s="4"/>
      <c r="J139" s="4"/>
      <c r="K139" s="4"/>
    </row>
    <row r="140" spans="1:11" s="1" customFormat="1" ht="25.35" customHeight="1">
      <c r="A140" s="219"/>
      <c r="B140" s="219"/>
      <c r="C140" s="219"/>
      <c r="D140" s="219"/>
      <c r="E140" s="219"/>
      <c r="F140" s="219"/>
      <c r="G140" s="219"/>
      <c r="H140" s="3"/>
      <c r="I140" s="4"/>
      <c r="J140" s="4"/>
      <c r="K140" s="4"/>
    </row>
    <row r="141" spans="1:11" s="1" customFormat="1" ht="58.15" customHeight="1">
      <c r="A141" s="249" t="s">
        <v>92</v>
      </c>
      <c r="B141" s="249"/>
      <c r="C141" s="249"/>
      <c r="D141" s="249"/>
      <c r="E141" s="249"/>
      <c r="F141" s="249"/>
      <c r="G141" s="249"/>
      <c r="H141" s="3"/>
      <c r="I141" s="4"/>
    </row>
    <row r="142" spans="1:11" s="1" customFormat="1" ht="164.85" customHeight="1">
      <c r="A142" s="249" t="s">
        <v>276</v>
      </c>
      <c r="B142" s="249"/>
      <c r="C142" s="249"/>
      <c r="D142" s="249"/>
      <c r="E142" s="249"/>
      <c r="F142" s="249"/>
      <c r="G142" s="249"/>
      <c r="H142" s="3"/>
      <c r="I142" s="4"/>
    </row>
    <row r="143" spans="1:11" s="1" customFormat="1" ht="14.25" customHeight="1">
      <c r="A143" s="58"/>
      <c r="B143" s="59"/>
      <c r="C143" s="59"/>
      <c r="D143" s="59"/>
      <c r="E143" s="59"/>
      <c r="F143" s="60"/>
      <c r="G143" s="64"/>
      <c r="H143" s="3"/>
      <c r="I143" s="4"/>
      <c r="J143" s="4"/>
      <c r="K143" s="4"/>
    </row>
    <row r="144" spans="1:11" s="1" customFormat="1" ht="13.9" customHeight="1">
      <c r="A144" s="212" t="s">
        <v>94</v>
      </c>
      <c r="B144" s="212"/>
      <c r="C144" s="212"/>
      <c r="D144" s="212"/>
      <c r="E144" s="212"/>
      <c r="F144" s="212"/>
      <c r="G144" s="212"/>
      <c r="H144" s="3"/>
      <c r="I144" s="4"/>
      <c r="J144" s="4"/>
      <c r="K144" s="4"/>
    </row>
    <row r="145" spans="1:11" s="1" customFormat="1" ht="14.25" customHeight="1">
      <c r="A145" s="65"/>
      <c r="B145" s="65"/>
      <c r="C145" s="65"/>
      <c r="D145" s="65"/>
      <c r="E145" s="65"/>
      <c r="F145" s="65"/>
      <c r="G145" s="65"/>
      <c r="H145" s="3"/>
      <c r="I145" s="4"/>
      <c r="J145" s="4"/>
      <c r="K145" s="4"/>
    </row>
    <row r="146" spans="1:11" s="1" customFormat="1" ht="26.25" customHeight="1">
      <c r="A146" s="207" t="s">
        <v>95</v>
      </c>
      <c r="B146" s="207"/>
      <c r="C146" s="207"/>
      <c r="D146" s="207"/>
      <c r="E146" s="207"/>
      <c r="F146" s="207"/>
      <c r="G146" s="207"/>
      <c r="H146" s="3"/>
      <c r="I146" s="4"/>
      <c r="J146" s="4"/>
      <c r="K146" s="4"/>
    </row>
    <row r="147" spans="1:11" s="1" customFormat="1">
      <c r="A147" s="65"/>
      <c r="B147" s="65"/>
      <c r="C147" s="65"/>
      <c r="D147" s="65"/>
      <c r="E147" s="65"/>
      <c r="F147" s="65"/>
      <c r="G147" s="65"/>
      <c r="H147" s="3"/>
      <c r="I147" s="4"/>
      <c r="J147" s="4"/>
      <c r="K147" s="4"/>
    </row>
    <row r="148" spans="1:11" s="1" customFormat="1" ht="26.1" customHeight="1">
      <c r="A148" s="215" t="s">
        <v>96</v>
      </c>
      <c r="B148" s="215"/>
      <c r="C148" s="215"/>
      <c r="D148" s="215"/>
      <c r="E148" s="215"/>
      <c r="F148" s="215"/>
      <c r="G148" s="66">
        <f>(F49+F125+G135)</f>
        <v>5582.1360271898611</v>
      </c>
      <c r="H148" s="3"/>
      <c r="I148" s="4"/>
      <c r="J148" s="4"/>
      <c r="K148" s="4"/>
    </row>
    <row r="149" spans="1:11" s="1" customFormat="1" ht="13.9" customHeight="1">
      <c r="A149" s="65"/>
      <c r="B149" s="65"/>
      <c r="C149" s="65"/>
      <c r="D149" s="65"/>
      <c r="E149" s="65"/>
      <c r="F149" s="65"/>
      <c r="G149" s="67"/>
      <c r="H149" s="3"/>
      <c r="I149" s="68"/>
      <c r="J149" s="4"/>
      <c r="K149" s="4"/>
    </row>
    <row r="150" spans="1:11" s="1" customFormat="1" ht="13.9" customHeight="1">
      <c r="A150" s="221" t="s">
        <v>97</v>
      </c>
      <c r="B150" s="221"/>
      <c r="C150" s="221"/>
      <c r="D150" s="221"/>
      <c r="E150" s="221"/>
      <c r="F150" s="221"/>
      <c r="G150" s="221"/>
      <c r="H150" s="3"/>
      <c r="I150" s="69"/>
      <c r="J150" s="4"/>
      <c r="K150" s="4"/>
    </row>
    <row r="151" spans="1:11" s="1" customFormat="1" ht="13.9" customHeight="1">
      <c r="A151" s="65"/>
      <c r="B151" s="65"/>
      <c r="C151" s="65"/>
      <c r="D151" s="65"/>
      <c r="E151" s="65"/>
      <c r="F151" s="65"/>
      <c r="G151" s="65"/>
      <c r="H151" s="3"/>
      <c r="I151" s="4"/>
      <c r="J151" s="4"/>
      <c r="K151" s="4"/>
    </row>
    <row r="152" spans="1:11" s="1" customFormat="1" ht="26.25" customHeight="1">
      <c r="A152" s="27" t="s">
        <v>98</v>
      </c>
      <c r="B152" s="202" t="s">
        <v>99</v>
      </c>
      <c r="C152" s="202"/>
      <c r="D152" s="202"/>
      <c r="E152" s="202"/>
      <c r="F152" s="202"/>
      <c r="G152" s="27" t="s">
        <v>38</v>
      </c>
      <c r="H152" s="3"/>
      <c r="I152" s="4"/>
      <c r="J152" s="4"/>
      <c r="K152" s="4"/>
    </row>
    <row r="153" spans="1:11" s="1" customFormat="1" ht="13.9" customHeight="1">
      <c r="A153" s="8" t="s">
        <v>6</v>
      </c>
      <c r="B153" s="250" t="s">
        <v>100</v>
      </c>
      <c r="C153" s="250"/>
      <c r="D153" s="250"/>
      <c r="E153" s="250"/>
      <c r="F153" s="70">
        <v>8.3299999999999999E-2</v>
      </c>
      <c r="G153" s="71">
        <f>(G148*F153)</f>
        <v>464.99193106491543</v>
      </c>
      <c r="H153" s="3"/>
      <c r="I153" s="4"/>
      <c r="J153" s="4"/>
      <c r="K153" s="4"/>
    </row>
    <row r="154" spans="1:11" s="1" customFormat="1" ht="13.9" customHeight="1">
      <c r="A154" s="45" t="s">
        <v>9</v>
      </c>
      <c r="B154" s="251" t="s">
        <v>99</v>
      </c>
      <c r="C154" s="251"/>
      <c r="D154" s="251"/>
      <c r="E154" s="251"/>
      <c r="F154" s="72">
        <v>2.2200000000000001E-2</v>
      </c>
      <c r="G154" s="71">
        <f>(G148*F154)</f>
        <v>123.92341980361492</v>
      </c>
      <c r="H154" s="3"/>
      <c r="I154" s="4"/>
      <c r="J154" s="4"/>
      <c r="K154" s="4"/>
    </row>
    <row r="155" spans="1:11" s="1" customFormat="1" ht="13.9" customHeight="1">
      <c r="A155" s="45" t="s">
        <v>12</v>
      </c>
      <c r="B155" s="203" t="s">
        <v>101</v>
      </c>
      <c r="C155" s="203"/>
      <c r="D155" s="203"/>
      <c r="E155" s="203"/>
      <c r="F155" s="72">
        <v>4.0000000000000002E-4</v>
      </c>
      <c r="G155" s="71">
        <f>(G148*F155)</f>
        <v>2.2328544108759445</v>
      </c>
      <c r="H155" s="3"/>
      <c r="I155" s="4"/>
      <c r="J155" s="4"/>
      <c r="K155" s="4"/>
    </row>
    <row r="156" spans="1:11" s="1" customFormat="1" ht="14.25" customHeight="1">
      <c r="A156" s="45" t="s">
        <v>14</v>
      </c>
      <c r="B156" s="203" t="s">
        <v>102</v>
      </c>
      <c r="C156" s="203"/>
      <c r="D156" s="203"/>
      <c r="E156" s="203"/>
      <c r="F156" s="72">
        <v>2.0000000000000001E-4</v>
      </c>
      <c r="G156" s="71">
        <f>(G148*F156)</f>
        <v>1.1164272054379722</v>
      </c>
      <c r="H156" s="3"/>
      <c r="I156" s="4"/>
      <c r="J156" s="4"/>
      <c r="K156" s="4"/>
    </row>
    <row r="157" spans="1:11" s="1" customFormat="1" ht="13.9" customHeight="1">
      <c r="A157" s="45" t="s">
        <v>61</v>
      </c>
      <c r="B157" s="203" t="s">
        <v>103</v>
      </c>
      <c r="C157" s="203"/>
      <c r="D157" s="203"/>
      <c r="E157" s="203"/>
      <c r="F157" s="72">
        <v>1.4E-3</v>
      </c>
      <c r="G157" s="71">
        <f>(G148*F157)</f>
        <v>7.8149904380658057</v>
      </c>
      <c r="H157" s="3"/>
      <c r="I157" s="4"/>
      <c r="J157" s="4"/>
      <c r="K157" s="4"/>
    </row>
    <row r="158" spans="1:11" s="1" customFormat="1" ht="21.4" customHeight="1">
      <c r="A158" s="73" t="s">
        <v>63</v>
      </c>
      <c r="B158" s="203" t="s">
        <v>104</v>
      </c>
      <c r="C158" s="203"/>
      <c r="D158" s="203"/>
      <c r="E158" s="203"/>
      <c r="F158" s="74">
        <v>1.66E-2</v>
      </c>
      <c r="G158" s="71">
        <f>(G148*F158)</f>
        <v>92.663458051351697</v>
      </c>
      <c r="H158" s="3"/>
      <c r="I158" s="4"/>
      <c r="J158" s="4"/>
      <c r="K158" s="4"/>
    </row>
    <row r="159" spans="1:11" s="1" customFormat="1" ht="14.25" customHeight="1">
      <c r="A159" s="55"/>
      <c r="B159" s="222" t="s">
        <v>90</v>
      </c>
      <c r="C159" s="222"/>
      <c r="D159" s="222"/>
      <c r="E159" s="222"/>
      <c r="F159" s="75">
        <f>SUM(F153:F158)</f>
        <v>0.1241</v>
      </c>
      <c r="G159" s="57">
        <f>SUM(G153:G158)</f>
        <v>692.74308097426172</v>
      </c>
      <c r="H159" s="3"/>
      <c r="I159" s="4"/>
      <c r="J159" s="4"/>
      <c r="K159" s="4"/>
    </row>
    <row r="160" spans="1:11" s="1" customFormat="1" ht="14.25" customHeight="1">
      <c r="A160" s="4"/>
      <c r="B160" s="4"/>
      <c r="C160" s="4"/>
      <c r="D160" s="4"/>
      <c r="E160" s="4"/>
      <c r="F160" s="4"/>
      <c r="G160" s="4"/>
      <c r="H160" s="3"/>
      <c r="I160" s="4"/>
      <c r="J160" s="4"/>
      <c r="K160" s="4"/>
    </row>
    <row r="161" spans="1:11" s="1" customFormat="1" ht="14.25" customHeight="1">
      <c r="A161" s="207" t="s">
        <v>105</v>
      </c>
      <c r="B161" s="207"/>
      <c r="C161" s="207"/>
      <c r="D161" s="207"/>
      <c r="E161" s="207"/>
      <c r="F161" s="207"/>
      <c r="G161" s="207"/>
      <c r="H161" s="3"/>
      <c r="I161" s="4"/>
      <c r="J161" s="4"/>
      <c r="K161" s="4"/>
    </row>
    <row r="162" spans="1:11" s="1" customFormat="1" ht="15.75" customHeight="1">
      <c r="A162" s="207"/>
      <c r="B162" s="207"/>
      <c r="C162" s="207"/>
      <c r="D162" s="207"/>
      <c r="E162" s="207"/>
      <c r="F162" s="207"/>
      <c r="G162" s="207"/>
      <c r="H162" s="3"/>
      <c r="I162" s="4"/>
      <c r="J162" s="76"/>
      <c r="K162" s="4"/>
    </row>
    <row r="163" spans="1:11" s="1" customFormat="1" ht="15.75" customHeight="1">
      <c r="A163" s="26"/>
      <c r="B163" s="26"/>
      <c r="C163" s="26"/>
      <c r="D163" s="26"/>
      <c r="E163" s="26"/>
      <c r="F163" s="26"/>
      <c r="G163" s="26"/>
      <c r="H163" s="3"/>
      <c r="I163" s="4"/>
      <c r="J163" s="76"/>
      <c r="K163" s="4"/>
    </row>
    <row r="164" spans="1:11" s="1" customFormat="1" ht="97.5" customHeight="1">
      <c r="A164" s="219" t="s">
        <v>106</v>
      </c>
      <c r="B164" s="219"/>
      <c r="C164" s="219"/>
      <c r="D164" s="219"/>
      <c r="E164" s="219"/>
      <c r="F164" s="219"/>
      <c r="G164" s="219"/>
      <c r="H164" s="3"/>
      <c r="I164" s="4"/>
      <c r="J164" s="76"/>
      <c r="K164" s="4"/>
    </row>
    <row r="165" spans="1:11" s="1" customFormat="1" ht="15.75" customHeight="1">
      <c r="A165" s="26"/>
      <c r="B165" s="26"/>
      <c r="C165" s="26"/>
      <c r="D165" s="26"/>
      <c r="E165" s="26"/>
      <c r="F165" s="26"/>
      <c r="G165" s="26"/>
      <c r="H165" s="3"/>
      <c r="I165" s="4"/>
      <c r="J165" s="76"/>
      <c r="K165" s="4"/>
    </row>
    <row r="166" spans="1:11" s="1" customFormat="1" ht="96" customHeight="1">
      <c r="A166" s="219" t="s">
        <v>107</v>
      </c>
      <c r="B166" s="219"/>
      <c r="C166" s="219"/>
      <c r="D166" s="219"/>
      <c r="E166" s="219"/>
      <c r="F166" s="219"/>
      <c r="G166" s="219"/>
      <c r="H166" s="3"/>
      <c r="I166" s="4"/>
      <c r="J166" s="76"/>
      <c r="K166" s="4"/>
    </row>
    <row r="167" spans="1:11" s="1" customFormat="1" ht="135.75" customHeight="1">
      <c r="A167" s="219" t="s">
        <v>108</v>
      </c>
      <c r="B167" s="219"/>
      <c r="C167" s="219"/>
      <c r="D167" s="219"/>
      <c r="E167" s="219"/>
      <c r="F167" s="219"/>
      <c r="G167" s="219"/>
      <c r="H167" s="3"/>
      <c r="I167" s="4"/>
      <c r="J167" s="76"/>
      <c r="K167" s="4"/>
    </row>
    <row r="168" spans="1:11" s="1" customFormat="1" ht="207" customHeight="1">
      <c r="A168" s="219" t="s">
        <v>109</v>
      </c>
      <c r="B168" s="219"/>
      <c r="C168" s="219"/>
      <c r="D168" s="219"/>
      <c r="E168" s="219"/>
      <c r="F168" s="219"/>
      <c r="G168" s="219"/>
      <c r="H168" s="3"/>
      <c r="I168" s="4"/>
      <c r="J168" s="76"/>
      <c r="K168" s="4"/>
    </row>
    <row r="169" spans="1:11" s="1" customFormat="1" ht="173.25" customHeight="1">
      <c r="A169" s="219" t="s">
        <v>110</v>
      </c>
      <c r="B169" s="219"/>
      <c r="C169" s="219"/>
      <c r="D169" s="219"/>
      <c r="E169" s="219"/>
      <c r="F169" s="219"/>
      <c r="G169" s="219"/>
      <c r="H169" s="3"/>
      <c r="I169" s="4"/>
      <c r="J169" s="76"/>
      <c r="K169" s="4"/>
    </row>
    <row r="170" spans="1:11" s="1" customFormat="1" ht="83.25" customHeight="1">
      <c r="A170" s="219" t="s">
        <v>111</v>
      </c>
      <c r="B170" s="219"/>
      <c r="C170" s="219"/>
      <c r="D170" s="219"/>
      <c r="E170" s="219"/>
      <c r="F170" s="219"/>
      <c r="G170" s="219"/>
      <c r="H170" s="3"/>
      <c r="I170" s="4"/>
      <c r="J170" s="76"/>
      <c r="K170" s="4"/>
    </row>
    <row r="171" spans="1:11" s="1" customFormat="1" ht="29.25" customHeight="1">
      <c r="A171" s="215" t="s">
        <v>112</v>
      </c>
      <c r="B171" s="215"/>
      <c r="C171" s="215"/>
      <c r="D171" s="215"/>
      <c r="E171" s="215"/>
      <c r="F171" s="215"/>
      <c r="G171" s="66">
        <f>(F49/220*1.5)</f>
        <v>18.327131136363633</v>
      </c>
      <c r="H171" s="3"/>
      <c r="I171" s="4"/>
      <c r="J171" s="4"/>
      <c r="K171" s="4"/>
    </row>
    <row r="172" spans="1:11" s="1" customFormat="1" ht="14.25" customHeight="1">
      <c r="A172" s="4"/>
      <c r="B172" s="4"/>
      <c r="C172" s="4"/>
      <c r="D172" s="4"/>
      <c r="E172" s="4"/>
      <c r="F172" s="4"/>
      <c r="G172" s="4"/>
      <c r="H172" s="3"/>
      <c r="I172" s="4"/>
      <c r="J172" s="4"/>
      <c r="K172" s="4"/>
    </row>
    <row r="173" spans="1:11" s="1" customFormat="1" ht="13.9" customHeight="1">
      <c r="A173" s="221" t="s">
        <v>113</v>
      </c>
      <c r="B173" s="221"/>
      <c r="C173" s="221"/>
      <c r="D173" s="221"/>
      <c r="E173" s="221"/>
      <c r="F173" s="221"/>
      <c r="G173" s="221"/>
      <c r="H173" s="3"/>
      <c r="I173" s="4"/>
      <c r="J173" s="4"/>
      <c r="K173" s="4"/>
    </row>
    <row r="174" spans="1:11" s="1" customFormat="1" ht="13.9" customHeight="1">
      <c r="A174" s="65"/>
      <c r="B174" s="65"/>
      <c r="C174" s="65"/>
      <c r="D174" s="65"/>
      <c r="E174" s="65"/>
      <c r="F174" s="65"/>
      <c r="G174" s="65"/>
      <c r="H174" s="3"/>
      <c r="I174" s="4"/>
      <c r="J174" s="4"/>
      <c r="K174" s="4"/>
    </row>
    <row r="175" spans="1:11" s="1" customFormat="1" ht="25.5" customHeight="1">
      <c r="A175" s="27" t="s">
        <v>114</v>
      </c>
      <c r="B175" s="202" t="s">
        <v>115</v>
      </c>
      <c r="C175" s="202"/>
      <c r="D175" s="202"/>
      <c r="E175" s="202"/>
      <c r="F175" s="77" t="s">
        <v>116</v>
      </c>
      <c r="G175" s="27" t="s">
        <v>38</v>
      </c>
      <c r="H175" s="3"/>
      <c r="I175" s="4"/>
      <c r="J175" s="4"/>
      <c r="K175" s="4"/>
    </row>
    <row r="176" spans="1:11" s="1" customFormat="1" ht="31.5" customHeight="1">
      <c r="A176" s="21" t="s">
        <v>6</v>
      </c>
      <c r="B176" s="203" t="s">
        <v>117</v>
      </c>
      <c r="C176" s="203"/>
      <c r="D176" s="203"/>
      <c r="E176" s="203"/>
      <c r="F176" s="78"/>
      <c r="G176" s="79"/>
      <c r="H176" s="3"/>
      <c r="I176" s="4"/>
      <c r="J176" s="4"/>
      <c r="K176" s="4"/>
    </row>
    <row r="177" spans="1:11" s="1" customFormat="1" ht="14.25" customHeight="1">
      <c r="A177" s="205" t="s">
        <v>118</v>
      </c>
      <c r="B177" s="205"/>
      <c r="C177" s="205"/>
      <c r="D177" s="205"/>
      <c r="E177" s="205"/>
      <c r="F177" s="80"/>
      <c r="G177" s="57">
        <f>G176</f>
        <v>0</v>
      </c>
      <c r="H177" s="3"/>
      <c r="I177" s="4"/>
      <c r="J177" s="4"/>
      <c r="K177" s="4"/>
    </row>
    <row r="178" spans="1:11" s="1" customFormat="1" ht="41.25" customHeight="1">
      <c r="A178" s="207" t="s">
        <v>248</v>
      </c>
      <c r="B178" s="207"/>
      <c r="C178" s="207"/>
      <c r="D178" s="207"/>
      <c r="E178" s="207"/>
      <c r="F178" s="207"/>
      <c r="G178" s="207"/>
      <c r="H178" s="3"/>
      <c r="I178" s="4"/>
      <c r="J178" s="4"/>
      <c r="K178" s="4"/>
    </row>
    <row r="179" spans="1:11" s="1" customFormat="1" ht="64.5" customHeight="1">
      <c r="A179" s="207" t="s">
        <v>249</v>
      </c>
      <c r="B179" s="207"/>
      <c r="C179" s="207"/>
      <c r="D179" s="207"/>
      <c r="E179" s="207"/>
      <c r="F179" s="207"/>
      <c r="G179" s="207"/>
      <c r="H179" s="3"/>
      <c r="I179" s="4"/>
      <c r="J179" s="4"/>
      <c r="K179" s="4"/>
    </row>
    <row r="180" spans="1:11" s="1" customFormat="1" ht="13.9" customHeight="1">
      <c r="A180" s="81"/>
      <c r="B180" s="6"/>
      <c r="C180" s="6"/>
      <c r="D180" s="6"/>
      <c r="E180" s="6"/>
      <c r="F180" s="82"/>
      <c r="G180" s="83"/>
      <c r="H180" s="3"/>
      <c r="I180" s="4"/>
      <c r="J180" s="4"/>
      <c r="K180" s="4"/>
    </row>
    <row r="181" spans="1:11" s="1" customFormat="1" ht="13.9" customHeight="1">
      <c r="A181" s="187" t="s">
        <v>119</v>
      </c>
      <c r="B181" s="187"/>
      <c r="C181" s="187"/>
      <c r="D181" s="187"/>
      <c r="E181" s="187"/>
      <c r="F181" s="187"/>
      <c r="G181" s="187"/>
      <c r="H181" s="3"/>
      <c r="I181" s="4"/>
      <c r="J181" s="4"/>
      <c r="K181" s="4"/>
    </row>
    <row r="182" spans="1:11" s="1" customFormat="1" ht="13.9" customHeight="1">
      <c r="A182" s="252"/>
      <c r="B182" s="252"/>
      <c r="C182" s="252"/>
      <c r="D182" s="252"/>
      <c r="E182" s="252"/>
      <c r="F182" s="252"/>
      <c r="G182" s="252"/>
      <c r="H182" s="3"/>
      <c r="I182" s="4"/>
      <c r="J182" s="4"/>
      <c r="K182" s="4"/>
    </row>
    <row r="183" spans="1:11" s="1" customFormat="1" ht="14.25" customHeight="1">
      <c r="A183" s="27">
        <v>4</v>
      </c>
      <c r="B183" s="253" t="s">
        <v>120</v>
      </c>
      <c r="C183" s="253"/>
      <c r="D183" s="253"/>
      <c r="E183" s="253"/>
      <c r="F183" s="10"/>
      <c r="G183" s="27" t="s">
        <v>38</v>
      </c>
      <c r="H183" s="3"/>
      <c r="I183" s="4"/>
      <c r="J183" s="4"/>
      <c r="K183" s="4"/>
    </row>
    <row r="184" spans="1:11" s="1" customFormat="1" ht="15.75" customHeight="1">
      <c r="A184" s="21" t="s">
        <v>98</v>
      </c>
      <c r="B184" s="203" t="s">
        <v>99</v>
      </c>
      <c r="C184" s="203"/>
      <c r="D184" s="203"/>
      <c r="E184" s="203"/>
      <c r="F184" s="84">
        <f>F159</f>
        <v>0.1241</v>
      </c>
      <c r="G184" s="85">
        <f>G159</f>
        <v>692.74308097426172</v>
      </c>
      <c r="H184" s="3"/>
      <c r="I184" s="4"/>
      <c r="J184" s="4"/>
      <c r="K184" s="4"/>
    </row>
    <row r="185" spans="1:11" s="1" customFormat="1" ht="14.25" customHeight="1">
      <c r="A185" s="45" t="s">
        <v>114</v>
      </c>
      <c r="B185" s="203" t="s">
        <v>115</v>
      </c>
      <c r="C185" s="203"/>
      <c r="D185" s="203"/>
      <c r="E185" s="203"/>
      <c r="F185" s="86">
        <f>F176</f>
        <v>0</v>
      </c>
      <c r="G185" s="87">
        <f>G177</f>
        <v>0</v>
      </c>
      <c r="H185" s="3"/>
      <c r="I185" s="4"/>
      <c r="J185" s="4"/>
      <c r="K185" s="4"/>
    </row>
    <row r="186" spans="1:11" s="1" customFormat="1" ht="13.9" customHeight="1">
      <c r="A186" s="55"/>
      <c r="B186" s="222" t="s">
        <v>90</v>
      </c>
      <c r="C186" s="222"/>
      <c r="D186" s="222"/>
      <c r="E186" s="222"/>
      <c r="F186" s="88"/>
      <c r="G186" s="57">
        <f>SUM(G184:G185)</f>
        <v>692.74308097426172</v>
      </c>
      <c r="H186" s="3"/>
      <c r="I186" s="4"/>
      <c r="J186" s="4"/>
      <c r="K186" s="4"/>
    </row>
    <row r="187" spans="1:11" s="1" customFormat="1" ht="13.9" customHeight="1">
      <c r="A187" s="4"/>
      <c r="B187" s="4"/>
      <c r="C187" s="4"/>
      <c r="D187" s="4"/>
      <c r="E187" s="4"/>
      <c r="F187" s="4"/>
      <c r="G187" s="4"/>
      <c r="H187" s="3"/>
      <c r="I187" s="4"/>
      <c r="J187" s="4"/>
      <c r="K187" s="4"/>
    </row>
    <row r="188" spans="1:11" s="1" customFormat="1" ht="13.9" customHeight="1">
      <c r="A188" s="212" t="s">
        <v>121</v>
      </c>
      <c r="B188" s="212"/>
      <c r="C188" s="212"/>
      <c r="D188" s="212"/>
      <c r="E188" s="212"/>
      <c r="F188" s="212"/>
      <c r="G188" s="212"/>
      <c r="H188" s="3"/>
      <c r="I188" s="4"/>
      <c r="J188" s="4"/>
      <c r="K188" s="4"/>
    </row>
    <row r="189" spans="1:11" s="1" customFormat="1" ht="13.9" customHeight="1">
      <c r="A189" s="4"/>
      <c r="B189" s="4"/>
      <c r="C189" s="4"/>
      <c r="D189" s="4"/>
      <c r="E189" s="4"/>
      <c r="F189" s="4"/>
      <c r="G189" s="4"/>
      <c r="H189" s="3"/>
      <c r="I189" s="4"/>
      <c r="J189" s="4"/>
      <c r="K189" s="4"/>
    </row>
    <row r="190" spans="1:11" s="1" customFormat="1" ht="13.9" customHeight="1">
      <c r="A190" s="10">
        <v>5</v>
      </c>
      <c r="B190" s="205" t="s">
        <v>122</v>
      </c>
      <c r="C190" s="205"/>
      <c r="D190" s="205"/>
      <c r="E190" s="205"/>
      <c r="F190" s="205" t="s">
        <v>38</v>
      </c>
      <c r="G190" s="205"/>
      <c r="H190" s="3"/>
      <c r="I190" s="4"/>
      <c r="J190" s="4"/>
      <c r="K190" s="4"/>
    </row>
    <row r="191" spans="1:11" s="1" customFormat="1" ht="13.9" customHeight="1">
      <c r="A191" s="8" t="s">
        <v>6</v>
      </c>
      <c r="B191" s="250" t="s">
        <v>123</v>
      </c>
      <c r="C191" s="250"/>
      <c r="D191" s="250"/>
      <c r="E191" s="250"/>
      <c r="F191" s="254">
        <v>104.6</v>
      </c>
      <c r="G191" s="254"/>
      <c r="H191" s="3"/>
      <c r="I191" s="4"/>
      <c r="J191" s="4"/>
      <c r="K191" s="4"/>
    </row>
    <row r="192" spans="1:11" s="1" customFormat="1" ht="14.25" customHeight="1">
      <c r="A192" s="8" t="s">
        <v>9</v>
      </c>
      <c r="B192" s="250" t="s">
        <v>124</v>
      </c>
      <c r="C192" s="250"/>
      <c r="D192" s="250"/>
      <c r="E192" s="250"/>
      <c r="F192" s="254">
        <v>19.399999999999999</v>
      </c>
      <c r="G192" s="254"/>
      <c r="H192" s="3"/>
      <c r="I192" s="4"/>
      <c r="J192" s="4"/>
      <c r="K192" s="4"/>
    </row>
    <row r="193" spans="1:11" s="1" customFormat="1" ht="13.9" customHeight="1">
      <c r="A193" s="8" t="s">
        <v>12</v>
      </c>
      <c r="B193" s="250" t="s">
        <v>125</v>
      </c>
      <c r="C193" s="250"/>
      <c r="D193" s="250"/>
      <c r="E193" s="250"/>
      <c r="F193" s="254">
        <v>136.18</v>
      </c>
      <c r="G193" s="254"/>
      <c r="H193" s="3"/>
      <c r="I193" s="4"/>
      <c r="J193" s="4"/>
      <c r="K193" s="4"/>
    </row>
    <row r="194" spans="1:11" s="1" customFormat="1" ht="14.25" customHeight="1">
      <c r="A194" s="8" t="s">
        <v>14</v>
      </c>
      <c r="B194" s="250" t="s">
        <v>126</v>
      </c>
      <c r="C194" s="250"/>
      <c r="D194" s="250"/>
      <c r="E194" s="250"/>
      <c r="F194" s="254">
        <v>117.68</v>
      </c>
      <c r="G194" s="254"/>
      <c r="H194" s="3"/>
      <c r="I194" s="4"/>
      <c r="J194" s="4"/>
      <c r="K194" s="4"/>
    </row>
    <row r="195" spans="1:11" s="1" customFormat="1" ht="15.75" customHeight="1">
      <c r="A195" s="89"/>
      <c r="B195" s="205" t="s">
        <v>41</v>
      </c>
      <c r="C195" s="205"/>
      <c r="D195" s="205"/>
      <c r="E195" s="205"/>
      <c r="F195" s="255">
        <f>SUM(F191:F194)</f>
        <v>377.86</v>
      </c>
      <c r="G195" s="255"/>
      <c r="H195" s="3"/>
      <c r="I195" s="4"/>
      <c r="J195" s="4"/>
      <c r="K195" s="4"/>
    </row>
    <row r="196" spans="1:11" s="1" customFormat="1">
      <c r="A196" s="4"/>
      <c r="B196" s="4"/>
      <c r="C196" s="4"/>
      <c r="D196" s="4"/>
      <c r="E196" s="4"/>
      <c r="F196" s="4"/>
      <c r="G196" s="4"/>
      <c r="H196" s="3"/>
      <c r="I196" s="4"/>
      <c r="J196" s="4"/>
      <c r="K196" s="4"/>
    </row>
    <row r="197" spans="1:11" s="1" customFormat="1" ht="25.5" customHeight="1">
      <c r="A197" s="219" t="s">
        <v>127</v>
      </c>
      <c r="B197" s="219"/>
      <c r="C197" s="219"/>
      <c r="D197" s="219"/>
      <c r="E197" s="219"/>
      <c r="F197" s="219"/>
      <c r="G197" s="219"/>
      <c r="H197" s="3"/>
      <c r="I197" s="4"/>
      <c r="J197" s="4"/>
      <c r="K197" s="4"/>
    </row>
    <row r="198" spans="1:11" s="1" customFormat="1" ht="14.25" customHeight="1">
      <c r="A198" s="19"/>
      <c r="B198" s="4"/>
      <c r="C198" s="4"/>
      <c r="D198" s="4"/>
      <c r="E198" s="4"/>
      <c r="F198" s="4"/>
      <c r="G198" s="4"/>
      <c r="H198" s="3"/>
      <c r="I198" s="4"/>
      <c r="J198" s="4"/>
      <c r="K198" s="4"/>
    </row>
    <row r="199" spans="1:11" s="1" customFormat="1" ht="13.9" customHeight="1">
      <c r="A199" s="256" t="s">
        <v>128</v>
      </c>
      <c r="B199" s="256"/>
      <c r="C199" s="256"/>
      <c r="D199" s="256"/>
      <c r="E199" s="256"/>
      <c r="F199" s="256"/>
      <c r="G199" s="256"/>
      <c r="H199" s="3"/>
      <c r="I199" s="4"/>
      <c r="J199" s="4"/>
      <c r="K199" s="4"/>
    </row>
    <row r="200" spans="1:11" s="1" customFormat="1" ht="13.9" customHeight="1">
      <c r="A200" s="90"/>
      <c r="B200" s="90"/>
      <c r="C200" s="90"/>
      <c r="D200" s="90"/>
      <c r="E200" s="90"/>
      <c r="F200" s="90"/>
      <c r="G200" s="90"/>
      <c r="H200" s="3"/>
      <c r="I200" s="4"/>
      <c r="J200" s="4"/>
      <c r="K200" s="4"/>
    </row>
    <row r="201" spans="1:11" s="1" customFormat="1" ht="13.9" customHeight="1">
      <c r="A201" s="215" t="s">
        <v>129</v>
      </c>
      <c r="B201" s="215"/>
      <c r="C201" s="215"/>
      <c r="D201" s="215"/>
      <c r="E201" s="215"/>
      <c r="F201" s="215"/>
      <c r="G201" s="91">
        <f>F49+F125+G135+G186+F195</f>
        <v>6652.7391081641226</v>
      </c>
      <c r="H201" s="92"/>
      <c r="I201" s="4"/>
      <c r="J201" s="4"/>
      <c r="K201" s="4"/>
    </row>
    <row r="202" spans="1:11" s="1" customFormat="1" ht="13.9" customHeight="1">
      <c r="A202" s="4"/>
      <c r="B202" s="5"/>
      <c r="C202" s="5"/>
      <c r="D202" s="5"/>
      <c r="E202" s="5"/>
      <c r="F202" s="5"/>
      <c r="G202" s="93">
        <f>G201+G204</f>
        <v>7051.9034546539697</v>
      </c>
      <c r="H202" s="3"/>
      <c r="I202" s="3"/>
      <c r="J202" s="4"/>
      <c r="K202" s="4"/>
    </row>
    <row r="203" spans="1:11" s="1" customFormat="1" ht="13.9" customHeight="1">
      <c r="A203" s="24">
        <v>6</v>
      </c>
      <c r="B203" s="257" t="s">
        <v>130</v>
      </c>
      <c r="C203" s="257"/>
      <c r="D203" s="257"/>
      <c r="E203" s="257"/>
      <c r="F203" s="94" t="s">
        <v>47</v>
      </c>
      <c r="G203" s="95" t="s">
        <v>38</v>
      </c>
      <c r="H203" s="3"/>
      <c r="I203" s="96"/>
      <c r="J203" s="4"/>
      <c r="K203" s="4"/>
    </row>
    <row r="204" spans="1:11" s="1" customFormat="1" ht="13.9" customHeight="1">
      <c r="A204" s="97" t="s">
        <v>6</v>
      </c>
      <c r="B204" s="258" t="s">
        <v>131</v>
      </c>
      <c r="C204" s="258"/>
      <c r="D204" s="258"/>
      <c r="E204" s="258"/>
      <c r="F204" s="98">
        <v>0.06</v>
      </c>
      <c r="G204" s="99">
        <f>G201*F204</f>
        <v>399.16434648984733</v>
      </c>
      <c r="H204" s="96"/>
      <c r="I204" s="100"/>
      <c r="J204" s="4"/>
      <c r="K204" s="4"/>
    </row>
    <row r="205" spans="1:11" s="1" customFormat="1" ht="13.9" customHeight="1">
      <c r="A205" s="101" t="s">
        <v>9</v>
      </c>
      <c r="B205" s="197" t="s">
        <v>132</v>
      </c>
      <c r="C205" s="197"/>
      <c r="D205" s="197"/>
      <c r="E205" s="197"/>
      <c r="F205" s="102">
        <v>8.0299999999999996E-2</v>
      </c>
      <c r="G205" s="103">
        <f>(G201+G204)*F205</f>
        <v>566.26784740871369</v>
      </c>
      <c r="H205" s="96"/>
      <c r="I205" s="100"/>
      <c r="J205" s="50"/>
      <c r="K205" s="4"/>
    </row>
    <row r="206" spans="1:11" s="1" customFormat="1" ht="13.9" customHeight="1">
      <c r="A206" s="101" t="s">
        <v>12</v>
      </c>
      <c r="B206" s="197" t="s">
        <v>133</v>
      </c>
      <c r="C206" s="197"/>
      <c r="D206" s="197"/>
      <c r="E206" s="197"/>
      <c r="F206" s="102"/>
      <c r="G206" s="103"/>
      <c r="H206" s="96"/>
      <c r="I206" s="100"/>
      <c r="J206" s="50"/>
      <c r="K206" s="4"/>
    </row>
    <row r="207" spans="1:11" s="1" customFormat="1" ht="14.25" customHeight="1">
      <c r="A207" s="101"/>
      <c r="B207" s="197" t="s">
        <v>134</v>
      </c>
      <c r="C207" s="197"/>
      <c r="D207" s="197"/>
      <c r="E207" s="197"/>
      <c r="F207" s="102">
        <v>0.03</v>
      </c>
      <c r="G207" s="103">
        <f>((G201+G204+G205)/0.9135)*F207</f>
        <v>250.186249657231</v>
      </c>
      <c r="H207" s="96"/>
      <c r="I207" s="102"/>
      <c r="J207" s="4"/>
      <c r="K207" s="4"/>
    </row>
    <row r="208" spans="1:11" s="1" customFormat="1" ht="14.25" customHeight="1">
      <c r="A208" s="101"/>
      <c r="B208" s="197" t="s">
        <v>135</v>
      </c>
      <c r="C208" s="197"/>
      <c r="D208" s="197"/>
      <c r="E208" s="197"/>
      <c r="F208" s="102">
        <v>6.4999999999999997E-3</v>
      </c>
      <c r="G208" s="103">
        <f>((G201+G204+G205)/0.9135)*F208</f>
        <v>54.207020759066715</v>
      </c>
      <c r="H208" s="96"/>
      <c r="I208" s="100"/>
      <c r="J208" s="104"/>
      <c r="K208" s="96"/>
    </row>
    <row r="209" spans="1:11" s="1" customFormat="1" ht="15.75" customHeight="1">
      <c r="A209" s="101"/>
      <c r="B209" s="197" t="s">
        <v>136</v>
      </c>
      <c r="C209" s="197"/>
      <c r="D209" s="197"/>
      <c r="E209" s="197"/>
      <c r="F209" s="102">
        <v>0.05</v>
      </c>
      <c r="G209" s="103">
        <f>((G201+G204+G205)/0.9135)*F209</f>
        <v>416.97708276205168</v>
      </c>
      <c r="H209" s="96"/>
      <c r="I209" s="100"/>
      <c r="J209" s="4"/>
      <c r="K209" s="4"/>
    </row>
    <row r="210" spans="1:11" s="1" customFormat="1" ht="17.25" customHeight="1">
      <c r="A210" s="105"/>
      <c r="B210" s="259" t="s">
        <v>41</v>
      </c>
      <c r="C210" s="259"/>
      <c r="D210" s="259"/>
      <c r="E210" s="259"/>
      <c r="F210" s="106">
        <f>SUM(F204:F209)</f>
        <v>0.2268</v>
      </c>
      <c r="G210" s="25">
        <f>SUM(G204:G209)</f>
        <v>1686.8025470769103</v>
      </c>
      <c r="H210" s="3"/>
      <c r="I210" s="107"/>
      <c r="J210" s="4"/>
      <c r="K210" s="4"/>
    </row>
    <row r="211" spans="1:11" s="1" customFormat="1">
      <c r="A211" s="4"/>
      <c r="B211" s="4"/>
      <c r="C211" s="4"/>
      <c r="D211" s="4"/>
      <c r="E211" s="4"/>
      <c r="F211" s="4"/>
      <c r="G211" s="4"/>
      <c r="H211" s="3"/>
      <c r="I211" s="4"/>
      <c r="J211" s="4"/>
      <c r="K211" s="4"/>
    </row>
    <row r="212" spans="1:11" s="1" customFormat="1">
      <c r="A212" s="189" t="s">
        <v>137</v>
      </c>
      <c r="B212" s="189"/>
      <c r="C212" s="189"/>
      <c r="D212" s="189"/>
      <c r="E212" s="189"/>
      <c r="F212" s="189"/>
      <c r="G212" s="189"/>
      <c r="H212" s="3"/>
      <c r="I212" s="4"/>
      <c r="J212" s="4"/>
      <c r="K212" s="4"/>
    </row>
    <row r="213" spans="1:11" s="1" customFormat="1" ht="13.9" customHeight="1">
      <c r="A213" s="189" t="s">
        <v>138</v>
      </c>
      <c r="B213" s="189"/>
      <c r="C213" s="189"/>
      <c r="D213" s="189"/>
      <c r="E213" s="189"/>
      <c r="F213" s="189"/>
      <c r="G213" s="189"/>
      <c r="H213" s="3"/>
      <c r="I213" s="4"/>
      <c r="J213" s="4"/>
      <c r="K213" s="4"/>
    </row>
    <row r="214" spans="1:11" s="1" customFormat="1" ht="56.25" customHeight="1">
      <c r="A214" s="260" t="s">
        <v>139</v>
      </c>
      <c r="B214" s="260"/>
      <c r="C214" s="260"/>
      <c r="D214" s="260"/>
      <c r="E214" s="260"/>
      <c r="F214" s="260"/>
      <c r="G214" s="260"/>
      <c r="H214" s="3"/>
      <c r="I214" s="4"/>
      <c r="J214" s="4"/>
      <c r="K214" s="4"/>
    </row>
    <row r="215" spans="1:11" s="1" customFormat="1" ht="56.25" customHeight="1">
      <c r="A215" s="207" t="s">
        <v>140</v>
      </c>
      <c r="B215" s="207"/>
      <c r="C215" s="207"/>
      <c r="D215" s="207"/>
      <c r="E215" s="207"/>
      <c r="F215" s="207"/>
      <c r="G215" s="207"/>
      <c r="H215" s="3"/>
      <c r="I215" s="4"/>
      <c r="J215" s="4"/>
      <c r="K215" s="4"/>
    </row>
    <row r="216" spans="1:11" s="1" customFormat="1" ht="14.25" customHeight="1">
      <c r="A216" s="90"/>
      <c r="B216" s="90"/>
      <c r="C216" s="90"/>
      <c r="D216" s="90"/>
      <c r="E216" s="90"/>
      <c r="F216" s="90"/>
      <c r="G216" s="90"/>
      <c r="H216" s="3"/>
      <c r="I216" s="4"/>
      <c r="J216" s="4"/>
      <c r="K216" s="4"/>
    </row>
    <row r="217" spans="1:11" s="1" customFormat="1" ht="11.25" customHeight="1">
      <c r="A217" s="90"/>
      <c r="B217" s="5"/>
      <c r="C217" s="5"/>
      <c r="D217" s="5"/>
      <c r="E217" s="5"/>
      <c r="F217" s="5"/>
      <c r="G217" s="5"/>
      <c r="H217" s="3"/>
      <c r="I217" s="4"/>
      <c r="J217" s="4"/>
      <c r="K217" s="4"/>
    </row>
    <row r="218" spans="1:11" s="1" customFormat="1" ht="13.5" customHeight="1">
      <c r="A218" s="187" t="s">
        <v>141</v>
      </c>
      <c r="B218" s="187"/>
      <c r="C218" s="187"/>
      <c r="D218" s="187"/>
      <c r="E218" s="187"/>
      <c r="F218" s="187"/>
      <c r="G218" s="187"/>
      <c r="H218" s="3"/>
      <c r="I218" s="4"/>
      <c r="J218" s="4"/>
      <c r="K218" s="4"/>
    </row>
    <row r="219" spans="1:11" s="1" customFormat="1" ht="13.9" customHeight="1">
      <c r="A219" s="16"/>
      <c r="B219" s="16"/>
      <c r="C219" s="16"/>
      <c r="D219" s="16"/>
      <c r="E219" s="16"/>
      <c r="F219" s="16"/>
      <c r="G219" s="16"/>
      <c r="H219" s="3"/>
      <c r="I219" s="4"/>
      <c r="J219" s="4"/>
      <c r="K219" s="4"/>
    </row>
    <row r="220" spans="1:11" s="1" customFormat="1" ht="13.9" customHeight="1">
      <c r="A220" s="108"/>
      <c r="B220" s="233" t="s">
        <v>142</v>
      </c>
      <c r="C220" s="233"/>
      <c r="D220" s="233"/>
      <c r="E220" s="233"/>
      <c r="F220" s="233" t="s">
        <v>143</v>
      </c>
      <c r="G220" s="233"/>
      <c r="H220" s="3"/>
      <c r="I220" s="4"/>
      <c r="J220" s="4"/>
      <c r="K220" s="4"/>
    </row>
    <row r="221" spans="1:11" s="1" customFormat="1" ht="13.9" customHeight="1">
      <c r="A221" s="17" t="s">
        <v>6</v>
      </c>
      <c r="B221" s="197" t="s">
        <v>144</v>
      </c>
      <c r="C221" s="197"/>
      <c r="D221" s="197"/>
      <c r="E221" s="197"/>
      <c r="F221" s="261">
        <f>F49</f>
        <v>2687.979233333333</v>
      </c>
      <c r="G221" s="261"/>
      <c r="H221" s="3"/>
      <c r="I221" s="4"/>
      <c r="J221" s="4"/>
      <c r="K221" s="4"/>
    </row>
    <row r="222" spans="1:11" s="1" customFormat="1" ht="13.9" customHeight="1">
      <c r="A222" s="17" t="s">
        <v>9</v>
      </c>
      <c r="B222" s="197" t="s">
        <v>145</v>
      </c>
      <c r="C222" s="197"/>
      <c r="D222" s="197"/>
      <c r="E222" s="197"/>
      <c r="F222" s="261">
        <f>F125</f>
        <v>2703.1081322515147</v>
      </c>
      <c r="G222" s="261"/>
      <c r="H222" s="3"/>
      <c r="I222" s="4"/>
      <c r="J222" s="4"/>
      <c r="K222" s="4"/>
    </row>
    <row r="223" spans="1:11" s="1" customFormat="1" ht="13.9" customHeight="1">
      <c r="A223" s="17" t="s">
        <v>12</v>
      </c>
      <c r="B223" s="197" t="s">
        <v>146</v>
      </c>
      <c r="C223" s="197"/>
      <c r="D223" s="197"/>
      <c r="E223" s="197"/>
      <c r="F223" s="261">
        <f>G135</f>
        <v>191.04866160501331</v>
      </c>
      <c r="G223" s="261"/>
      <c r="H223" s="3"/>
      <c r="I223" s="4"/>
      <c r="J223" s="4"/>
      <c r="K223" s="4"/>
    </row>
    <row r="224" spans="1:11" s="1" customFormat="1" ht="13.9" customHeight="1">
      <c r="A224" s="17" t="s">
        <v>14</v>
      </c>
      <c r="B224" s="197" t="s">
        <v>147</v>
      </c>
      <c r="C224" s="197"/>
      <c r="D224" s="197"/>
      <c r="E224" s="197"/>
      <c r="F224" s="261">
        <f>G186</f>
        <v>692.74308097426172</v>
      </c>
      <c r="G224" s="261"/>
      <c r="H224" s="3"/>
      <c r="I224" s="107"/>
      <c r="J224" s="4"/>
      <c r="K224" s="4"/>
    </row>
    <row r="225" spans="1:11" s="1" customFormat="1" ht="13.9" customHeight="1">
      <c r="A225" s="17" t="s">
        <v>61</v>
      </c>
      <c r="B225" s="197" t="s">
        <v>148</v>
      </c>
      <c r="C225" s="197"/>
      <c r="D225" s="197"/>
      <c r="E225" s="197"/>
      <c r="F225" s="261">
        <f>F195</f>
        <v>377.86</v>
      </c>
      <c r="G225" s="261"/>
      <c r="H225" s="109"/>
      <c r="I225" s="4"/>
      <c r="J225" s="4"/>
      <c r="K225" s="4"/>
    </row>
    <row r="226" spans="1:11" s="1" customFormat="1" ht="14.25" customHeight="1">
      <c r="A226" s="198" t="s">
        <v>149</v>
      </c>
      <c r="B226" s="198"/>
      <c r="C226" s="198"/>
      <c r="D226" s="198"/>
      <c r="E226" s="198"/>
      <c r="F226" s="262">
        <f>F221+F222+F223+F224+F225</f>
        <v>6652.7391081641226</v>
      </c>
      <c r="G226" s="262"/>
      <c r="H226" s="3"/>
      <c r="I226" s="4"/>
      <c r="J226" s="4"/>
      <c r="K226" s="4"/>
    </row>
    <row r="227" spans="1:11" s="1" customFormat="1" ht="13.9" customHeight="1">
      <c r="A227" s="17" t="s">
        <v>63</v>
      </c>
      <c r="B227" s="197" t="s">
        <v>150</v>
      </c>
      <c r="C227" s="197"/>
      <c r="D227" s="197"/>
      <c r="E227" s="197"/>
      <c r="F227" s="261">
        <f>G210</f>
        <v>1686.8025470769103</v>
      </c>
      <c r="G227" s="261"/>
      <c r="H227" s="3"/>
      <c r="I227" s="4"/>
      <c r="J227" s="4"/>
      <c r="K227" s="4"/>
    </row>
    <row r="228" spans="1:11" s="1" customFormat="1" ht="23.25" customHeight="1">
      <c r="A228" s="182" t="s">
        <v>151</v>
      </c>
      <c r="B228" s="182"/>
      <c r="C228" s="182"/>
      <c r="D228" s="182"/>
      <c r="E228" s="182"/>
      <c r="F228" s="263">
        <f>F226+F227</f>
        <v>8339.5416552410334</v>
      </c>
      <c r="G228" s="263"/>
      <c r="H228" s="3"/>
      <c r="I228" s="4"/>
      <c r="J228" s="4"/>
      <c r="K228" s="4"/>
    </row>
    <row r="229" spans="1:11" s="1" customFormat="1" ht="18.75" customHeight="1">
      <c r="A229" s="110"/>
      <c r="B229" s="110"/>
      <c r="C229" s="110"/>
      <c r="D229" s="110"/>
      <c r="E229" s="110"/>
      <c r="F229" s="110"/>
      <c r="G229" s="110"/>
      <c r="H229" s="3"/>
      <c r="I229" s="4"/>
      <c r="J229" s="4"/>
      <c r="K229" s="4"/>
    </row>
    <row r="230" spans="1:11" s="1" customFormat="1" ht="13.9" customHeight="1">
      <c r="A230" s="187" t="s">
        <v>152</v>
      </c>
      <c r="B230" s="187"/>
      <c r="C230" s="187"/>
      <c r="D230" s="187"/>
      <c r="E230" s="187"/>
      <c r="F230" s="187"/>
      <c r="G230" s="187"/>
      <c r="H230" s="3"/>
      <c r="I230" s="4"/>
      <c r="J230" s="4"/>
      <c r="K230" s="4"/>
    </row>
    <row r="231" spans="1:11" s="1" customFormat="1" ht="14.25" customHeight="1">
      <c r="A231" s="4"/>
      <c r="B231" s="4"/>
      <c r="C231" s="4"/>
      <c r="D231" s="4"/>
      <c r="E231" s="4"/>
      <c r="F231" s="4"/>
      <c r="G231" s="4"/>
      <c r="H231" s="3"/>
      <c r="I231" s="4"/>
      <c r="J231" s="4"/>
      <c r="K231" s="4"/>
    </row>
    <row r="232" spans="1:11" s="1" customFormat="1" ht="53.25" customHeight="1">
      <c r="A232" s="205" t="s">
        <v>153</v>
      </c>
      <c r="B232" s="205"/>
      <c r="C232" s="10" t="s">
        <v>154</v>
      </c>
      <c r="D232" s="10" t="s">
        <v>155</v>
      </c>
      <c r="E232" s="10" t="s">
        <v>156</v>
      </c>
      <c r="F232" s="10" t="s">
        <v>157</v>
      </c>
      <c r="G232" s="10" t="s">
        <v>158</v>
      </c>
      <c r="H232" s="3"/>
      <c r="I232" s="4"/>
      <c r="J232" s="4"/>
      <c r="K232" s="4"/>
    </row>
    <row r="233" spans="1:11" s="1" customFormat="1" ht="38.25">
      <c r="A233" s="8" t="s">
        <v>159</v>
      </c>
      <c r="B233" s="111" t="str">
        <f>F34</f>
        <v>Posto 12X36 h NOTURNO MOTORIZADO</v>
      </c>
      <c r="C233" s="112">
        <f>F228</f>
        <v>8339.5416552410334</v>
      </c>
      <c r="D233" s="8">
        <v>2</v>
      </c>
      <c r="E233" s="112">
        <f>C233*D233</f>
        <v>16679.083310482067</v>
      </c>
      <c r="F233" s="113">
        <v>1</v>
      </c>
      <c r="G233" s="112">
        <f>E233*F233</f>
        <v>16679.083310482067</v>
      </c>
      <c r="H233" s="3"/>
      <c r="I233" s="4"/>
      <c r="J233" s="4"/>
      <c r="K233" s="4"/>
    </row>
    <row r="234" spans="1:11" s="1" customFormat="1" ht="14.1" customHeight="1">
      <c r="A234" s="205" t="s">
        <v>160</v>
      </c>
      <c r="B234" s="205"/>
      <c r="C234" s="205"/>
      <c r="D234" s="205"/>
      <c r="E234" s="205"/>
      <c r="F234" s="205"/>
      <c r="G234" s="114">
        <f>G233</f>
        <v>16679.083310482067</v>
      </c>
      <c r="H234" s="3"/>
      <c r="I234" s="4"/>
      <c r="J234" s="4"/>
      <c r="K234" s="4"/>
    </row>
    <row r="235" spans="1:11" s="1" customFormat="1" ht="14.1" customHeight="1">
      <c r="A235" s="4"/>
      <c r="B235" s="4"/>
      <c r="C235" s="4"/>
      <c r="D235" s="4"/>
      <c r="E235" s="4"/>
      <c r="F235" s="4"/>
      <c r="G235" s="4"/>
      <c r="H235" s="3"/>
      <c r="I235" s="4"/>
      <c r="J235" s="4"/>
      <c r="K235" s="4"/>
    </row>
    <row r="236" spans="1:11" s="1" customFormat="1" ht="14.25" customHeight="1">
      <c r="A236" s="212" t="s">
        <v>161</v>
      </c>
      <c r="B236" s="212"/>
      <c r="C236" s="212"/>
      <c r="D236" s="212"/>
      <c r="E236" s="212"/>
      <c r="F236" s="212"/>
      <c r="G236" s="212"/>
      <c r="H236" s="3"/>
      <c r="I236" s="4"/>
      <c r="J236" s="4"/>
      <c r="K236" s="4"/>
    </row>
    <row r="237" spans="1:11" s="1" customFormat="1" ht="14.25" customHeight="1">
      <c r="A237" s="4"/>
      <c r="B237" s="4"/>
      <c r="C237" s="4"/>
      <c r="D237" s="4"/>
      <c r="E237" s="4"/>
      <c r="F237" s="4"/>
      <c r="G237" s="4"/>
      <c r="H237" s="3"/>
      <c r="I237" s="4"/>
      <c r="J237" s="4"/>
      <c r="K237" s="4"/>
    </row>
    <row r="238" spans="1:11" s="1" customFormat="1" ht="14.25" customHeight="1">
      <c r="A238" s="89"/>
      <c r="B238" s="205" t="s">
        <v>162</v>
      </c>
      <c r="C238" s="205"/>
      <c r="D238" s="205"/>
      <c r="E238" s="205"/>
      <c r="F238" s="205"/>
      <c r="G238" s="205"/>
      <c r="H238" s="3"/>
      <c r="I238" s="4"/>
      <c r="J238" s="4"/>
      <c r="K238" s="4"/>
    </row>
    <row r="239" spans="1:11" s="1" customFormat="1" ht="14.25" customHeight="1">
      <c r="A239" s="89"/>
      <c r="B239" s="269" t="s">
        <v>163</v>
      </c>
      <c r="C239" s="269"/>
      <c r="D239" s="269"/>
      <c r="E239" s="269"/>
      <c r="F239" s="205" t="s">
        <v>164</v>
      </c>
      <c r="G239" s="205"/>
      <c r="H239" s="3"/>
      <c r="I239" s="4"/>
      <c r="J239" s="4"/>
      <c r="K239" s="4"/>
    </row>
    <row r="240" spans="1:11" s="1" customFormat="1">
      <c r="A240" s="28" t="s">
        <v>6</v>
      </c>
      <c r="B240" s="264" t="s">
        <v>165</v>
      </c>
      <c r="C240" s="264"/>
      <c r="D240" s="264"/>
      <c r="E240" s="264"/>
      <c r="F240" s="265">
        <f>E233</f>
        <v>16679.083310482067</v>
      </c>
      <c r="G240" s="265"/>
      <c r="H240" s="3"/>
      <c r="I240" s="4"/>
      <c r="J240" s="4"/>
      <c r="K240" s="4"/>
    </row>
    <row r="241" spans="1:64" s="1" customFormat="1">
      <c r="A241" s="8" t="s">
        <v>9</v>
      </c>
      <c r="B241" s="264" t="s">
        <v>166</v>
      </c>
      <c r="C241" s="264"/>
      <c r="D241" s="264"/>
      <c r="E241" s="264"/>
      <c r="F241" s="265">
        <f>G234</f>
        <v>16679.083310482067</v>
      </c>
      <c r="G241" s="265"/>
      <c r="H241" s="3"/>
      <c r="I241" s="4"/>
      <c r="J241" s="4"/>
      <c r="K241" s="4"/>
    </row>
    <row r="242" spans="1:64" s="1" customFormat="1" ht="26.25" customHeight="1">
      <c r="A242" s="8" t="s">
        <v>12</v>
      </c>
      <c r="B242" s="197" t="s">
        <v>167</v>
      </c>
      <c r="C242" s="197"/>
      <c r="D242" s="197"/>
      <c r="E242" s="197"/>
      <c r="F242" s="266">
        <f>F241*12</f>
        <v>200148.99972578482</v>
      </c>
      <c r="G242" s="266"/>
      <c r="H242" s="2"/>
    </row>
    <row r="243" spans="1:64" s="1" customFormat="1" ht="27.75" customHeight="1">
      <c r="A243" s="4"/>
      <c r="B243" s="4"/>
      <c r="C243" s="4"/>
      <c r="D243" s="4"/>
      <c r="E243" s="4"/>
      <c r="F243" s="4"/>
      <c r="G243" s="4"/>
      <c r="H243" s="2"/>
    </row>
    <row r="244" spans="1:64" s="1" customFormat="1">
      <c r="A244" s="267" t="s">
        <v>168</v>
      </c>
      <c r="B244" s="267"/>
      <c r="C244" s="267"/>
      <c r="D244" s="267"/>
      <c r="E244" s="267"/>
      <c r="F244" s="267"/>
      <c r="G244" s="267"/>
      <c r="H244" s="2"/>
    </row>
    <row r="247" spans="1:64" s="2" customFormat="1" ht="70.5" customHeight="1">
      <c r="A247" s="268" t="s">
        <v>169</v>
      </c>
      <c r="B247" s="268"/>
      <c r="C247" s="268"/>
      <c r="D247" s="268"/>
      <c r="E247" s="268"/>
      <c r="F247" s="268"/>
      <c r="G247" s="268"/>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row>
  </sheetData>
  <mergeCells count="232">
    <mergeCell ref="A247:G247"/>
    <mergeCell ref="B239:E239"/>
    <mergeCell ref="F239:G239"/>
    <mergeCell ref="B240:E240"/>
    <mergeCell ref="F240:G240"/>
    <mergeCell ref="B241:E241"/>
    <mergeCell ref="F241:G241"/>
    <mergeCell ref="B242:E242"/>
    <mergeCell ref="F242:G242"/>
    <mergeCell ref="A244:G244"/>
    <mergeCell ref="B227:E227"/>
    <mergeCell ref="F227:G227"/>
    <mergeCell ref="A228:E228"/>
    <mergeCell ref="F228:G228"/>
    <mergeCell ref="A230:G230"/>
    <mergeCell ref="A232:B232"/>
    <mergeCell ref="A234:F234"/>
    <mergeCell ref="A236:G236"/>
    <mergeCell ref="B238:G238"/>
    <mergeCell ref="B222:E222"/>
    <mergeCell ref="F222:G222"/>
    <mergeCell ref="B223:E223"/>
    <mergeCell ref="F223:G223"/>
    <mergeCell ref="B224:E224"/>
    <mergeCell ref="F224:G224"/>
    <mergeCell ref="B225:E225"/>
    <mergeCell ref="F225:G225"/>
    <mergeCell ref="A226:E226"/>
    <mergeCell ref="F226:G226"/>
    <mergeCell ref="B210:E210"/>
    <mergeCell ref="A212:G212"/>
    <mergeCell ref="A213:G213"/>
    <mergeCell ref="A214:G214"/>
    <mergeCell ref="A215:G215"/>
    <mergeCell ref="A218:G218"/>
    <mergeCell ref="B220:E220"/>
    <mergeCell ref="F220:G220"/>
    <mergeCell ref="B221:E221"/>
    <mergeCell ref="F221:G221"/>
    <mergeCell ref="A199:G199"/>
    <mergeCell ref="A201:F201"/>
    <mergeCell ref="B203:E203"/>
    <mergeCell ref="B204:E204"/>
    <mergeCell ref="B205:E205"/>
    <mergeCell ref="B206:E206"/>
    <mergeCell ref="B207:E207"/>
    <mergeCell ref="B208:E208"/>
    <mergeCell ref="B209:E209"/>
    <mergeCell ref="B192:E192"/>
    <mergeCell ref="F192:G192"/>
    <mergeCell ref="B193:E193"/>
    <mergeCell ref="F193:G193"/>
    <mergeCell ref="B194:E194"/>
    <mergeCell ref="F194:G194"/>
    <mergeCell ref="B195:E195"/>
    <mergeCell ref="F195:G195"/>
    <mergeCell ref="A197:G197"/>
    <mergeCell ref="A182:G182"/>
    <mergeCell ref="B183:E183"/>
    <mergeCell ref="B184:E184"/>
    <mergeCell ref="B185:E185"/>
    <mergeCell ref="B186:E186"/>
    <mergeCell ref="A188:G188"/>
    <mergeCell ref="B190:E190"/>
    <mergeCell ref="F190:G190"/>
    <mergeCell ref="B191:E191"/>
    <mergeCell ref="F191:G191"/>
    <mergeCell ref="B175:E175"/>
    <mergeCell ref="B176:E176"/>
    <mergeCell ref="A177:E177"/>
    <mergeCell ref="A179:G179"/>
    <mergeCell ref="A181:G181"/>
    <mergeCell ref="A178:G178"/>
    <mergeCell ref="A161:G162"/>
    <mergeCell ref="A164:G164"/>
    <mergeCell ref="A166:G166"/>
    <mergeCell ref="A167:G167"/>
    <mergeCell ref="A168:G168"/>
    <mergeCell ref="A169:G169"/>
    <mergeCell ref="A170:G170"/>
    <mergeCell ref="A171:F171"/>
    <mergeCell ref="A173:G173"/>
    <mergeCell ref="A150:G150"/>
    <mergeCell ref="B152:F152"/>
    <mergeCell ref="B153:E153"/>
    <mergeCell ref="B154:E154"/>
    <mergeCell ref="B155:E155"/>
    <mergeCell ref="B156:E156"/>
    <mergeCell ref="B157:E157"/>
    <mergeCell ref="B158:E158"/>
    <mergeCell ref="B159:E159"/>
    <mergeCell ref="B133:E133"/>
    <mergeCell ref="B134:E134"/>
    <mergeCell ref="B135:E135"/>
    <mergeCell ref="A137:G140"/>
    <mergeCell ref="A141:G141"/>
    <mergeCell ref="A142:G142"/>
    <mergeCell ref="A144:G144"/>
    <mergeCell ref="A146:G146"/>
    <mergeCell ref="A148:F148"/>
    <mergeCell ref="B123:E123"/>
    <mergeCell ref="F123:G123"/>
    <mergeCell ref="A125:E125"/>
    <mergeCell ref="F125:G125"/>
    <mergeCell ref="A127:G127"/>
    <mergeCell ref="B129:E129"/>
    <mergeCell ref="B130:E130"/>
    <mergeCell ref="B131:E131"/>
    <mergeCell ref="B132:E132"/>
    <mergeCell ref="B124:E124"/>
    <mergeCell ref="F124:G124"/>
    <mergeCell ref="A103:G103"/>
    <mergeCell ref="A104:G104"/>
    <mergeCell ref="A118:G118"/>
    <mergeCell ref="B120:E120"/>
    <mergeCell ref="F120:G120"/>
    <mergeCell ref="B121:E121"/>
    <mergeCell ref="F121:G121"/>
    <mergeCell ref="B122:E122"/>
    <mergeCell ref="F122:G122"/>
    <mergeCell ref="A106:G106"/>
    <mergeCell ref="A107:F107"/>
    <mergeCell ref="B108:E108"/>
    <mergeCell ref="F108:G108"/>
    <mergeCell ref="B109:E109"/>
    <mergeCell ref="F109:G109"/>
    <mergeCell ref="B110:E110"/>
    <mergeCell ref="F110:G110"/>
    <mergeCell ref="A111:E111"/>
    <mergeCell ref="F111:G111"/>
    <mergeCell ref="A113:G113"/>
    <mergeCell ref="A114:G114"/>
    <mergeCell ref="A115:G115"/>
    <mergeCell ref="A116:G116"/>
    <mergeCell ref="B96:E96"/>
    <mergeCell ref="F96:G96"/>
    <mergeCell ref="B97:E97"/>
    <mergeCell ref="F97:G97"/>
    <mergeCell ref="A98:E98"/>
    <mergeCell ref="F98:G98"/>
    <mergeCell ref="A100:G100"/>
    <mergeCell ref="A101:G102"/>
    <mergeCell ref="A88:G88"/>
    <mergeCell ref="A90:G90"/>
    <mergeCell ref="B92:E92"/>
    <mergeCell ref="F92:G92"/>
    <mergeCell ref="B93:E93"/>
    <mergeCell ref="F93:G93"/>
    <mergeCell ref="B94:E94"/>
    <mergeCell ref="F94:G94"/>
    <mergeCell ref="B95:E95"/>
    <mergeCell ref="F95:G95"/>
    <mergeCell ref="B76:E76"/>
    <mergeCell ref="B77:E77"/>
    <mergeCell ref="B78:E78"/>
    <mergeCell ref="B79:E79"/>
    <mergeCell ref="B80:E80"/>
    <mergeCell ref="A81:E81"/>
    <mergeCell ref="A83:G84"/>
    <mergeCell ref="A85:G86"/>
    <mergeCell ref="A87:G87"/>
    <mergeCell ref="A62:G64"/>
    <mergeCell ref="A65:G66"/>
    <mergeCell ref="A67:G69"/>
    <mergeCell ref="A70:F70"/>
    <mergeCell ref="B72:E72"/>
    <mergeCell ref="B73:E73"/>
    <mergeCell ref="B74:E74"/>
    <mergeCell ref="B75:E75"/>
    <mergeCell ref="A52:G52"/>
    <mergeCell ref="A54:G54"/>
    <mergeCell ref="A56:G56"/>
    <mergeCell ref="A57:G57"/>
    <mergeCell ref="B58:E58"/>
    <mergeCell ref="B59:E59"/>
    <mergeCell ref="B60:E60"/>
    <mergeCell ref="A61:E61"/>
    <mergeCell ref="B46:D46"/>
    <mergeCell ref="F46:G46"/>
    <mergeCell ref="B47:D47"/>
    <mergeCell ref="F47:G47"/>
    <mergeCell ref="B48:D48"/>
    <mergeCell ref="F48:G48"/>
    <mergeCell ref="A49:E49"/>
    <mergeCell ref="F49:G49"/>
    <mergeCell ref="A50:G51"/>
    <mergeCell ref="A39:G39"/>
    <mergeCell ref="A40:G40"/>
    <mergeCell ref="A41:G41"/>
    <mergeCell ref="A42:G42"/>
    <mergeCell ref="A43:G43"/>
    <mergeCell ref="B44:E44"/>
    <mergeCell ref="F44:G44"/>
    <mergeCell ref="B45:E45"/>
    <mergeCell ref="F45:G45"/>
    <mergeCell ref="A33:G33"/>
    <mergeCell ref="B34:E34"/>
    <mergeCell ref="F34:G34"/>
    <mergeCell ref="B35:E35"/>
    <mergeCell ref="F35:G35"/>
    <mergeCell ref="B36:E36"/>
    <mergeCell ref="F36:G36"/>
    <mergeCell ref="B37:E37"/>
    <mergeCell ref="F37:G37"/>
    <mergeCell ref="B20:E20"/>
    <mergeCell ref="F20:G20"/>
    <mergeCell ref="A21:G21"/>
    <mergeCell ref="A22:G23"/>
    <mergeCell ref="A24:G25"/>
    <mergeCell ref="A26:G26"/>
    <mergeCell ref="A28:G28"/>
    <mergeCell ref="A30:G30"/>
    <mergeCell ref="A31:G31"/>
    <mergeCell ref="B13:E13"/>
    <mergeCell ref="F13:G13"/>
    <mergeCell ref="B14:E14"/>
    <mergeCell ref="F14:G14"/>
    <mergeCell ref="B15:E15"/>
    <mergeCell ref="F15:G15"/>
    <mergeCell ref="A16:G18"/>
    <mergeCell ref="B19:E19"/>
    <mergeCell ref="F19:G19"/>
    <mergeCell ref="A1:G2"/>
    <mergeCell ref="A3:G3"/>
    <mergeCell ref="A4:G4"/>
    <mergeCell ref="A5:G5"/>
    <mergeCell ref="A6:G6"/>
    <mergeCell ref="A7:G7"/>
    <mergeCell ref="A8:E8"/>
    <mergeCell ref="A10:G10"/>
    <mergeCell ref="B12:E12"/>
    <mergeCell ref="F12:G12"/>
  </mergeCells>
  <printOptions horizontalCentered="1"/>
  <pageMargins left="0.39374999999999999" right="0.39374999999999999" top="0.53263888888888899" bottom="0.53263888888888899" header="0.39374999999999999" footer="0.39374999999999999"/>
  <pageSetup paperSize="9" scale="62" firstPageNumber="0" fitToHeight="6" orientation="portrait" horizontalDpi="300" verticalDpi="300" r:id="rId1"/>
  <headerFooter>
    <oddHeader>&amp;C&amp;10&amp;A</oddHeader>
    <oddFooter>&amp;C&amp;10Página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245"/>
  <sheetViews>
    <sheetView topLeftCell="A13" zoomScaleNormal="100" workbookViewId="0">
      <selection activeCell="A26" sqref="A26:G26"/>
    </sheetView>
  </sheetViews>
  <sheetFormatPr defaultColWidth="8.625" defaultRowHeight="14.25"/>
  <cols>
    <col min="1" max="1" width="12.25" style="1" customWidth="1"/>
    <col min="2" max="2" width="11.75" style="1" customWidth="1"/>
    <col min="3" max="3" width="12.75" style="1" customWidth="1"/>
    <col min="4" max="4" width="11.625" style="1" customWidth="1"/>
    <col min="5" max="5" width="12.75" style="1" customWidth="1"/>
    <col min="6" max="6" width="18.25" style="1" customWidth="1"/>
    <col min="7" max="7" width="23.25" style="1" customWidth="1"/>
    <col min="8" max="8" width="10.5" style="2" customWidth="1"/>
    <col min="9" max="9" width="15.25" style="1" customWidth="1"/>
    <col min="10" max="10" width="13" style="1" customWidth="1"/>
    <col min="11" max="64" width="10.5" style="1" customWidth="1"/>
    <col min="65" max="256" width="10" customWidth="1"/>
  </cols>
  <sheetData>
    <row r="1" spans="1:11">
      <c r="A1" s="171" t="s">
        <v>0</v>
      </c>
      <c r="B1" s="171"/>
      <c r="C1" s="171"/>
      <c r="D1" s="171"/>
      <c r="E1" s="171"/>
      <c r="F1" s="171"/>
      <c r="G1" s="171"/>
      <c r="H1" s="3"/>
      <c r="I1" s="4"/>
      <c r="J1" s="4"/>
      <c r="K1" s="4"/>
    </row>
    <row r="2" spans="1:11">
      <c r="A2" s="171"/>
      <c r="B2" s="171"/>
      <c r="C2" s="171"/>
      <c r="D2" s="171"/>
      <c r="E2" s="171"/>
      <c r="F2" s="171"/>
      <c r="G2" s="171"/>
      <c r="H2" s="3"/>
      <c r="I2" s="4"/>
      <c r="J2" s="4"/>
      <c r="K2" s="4"/>
    </row>
    <row r="3" spans="1:11">
      <c r="A3" s="270"/>
      <c r="B3" s="270"/>
      <c r="C3" s="270"/>
      <c r="D3" s="270"/>
      <c r="E3" s="270"/>
      <c r="F3" s="270"/>
      <c r="G3" s="270"/>
      <c r="H3" s="3"/>
      <c r="I3" s="4"/>
      <c r="J3" s="4"/>
      <c r="K3" s="4"/>
    </row>
    <row r="4" spans="1:11">
      <c r="A4" s="171" t="s">
        <v>1</v>
      </c>
      <c r="B4" s="171"/>
      <c r="C4" s="171"/>
      <c r="D4" s="171"/>
      <c r="E4" s="171"/>
      <c r="F4" s="171"/>
      <c r="G4" s="171"/>
      <c r="H4" s="3"/>
      <c r="I4" s="4"/>
      <c r="J4" s="4"/>
      <c r="K4" s="4"/>
    </row>
    <row r="5" spans="1:11">
      <c r="A5" s="172"/>
      <c r="B5" s="172"/>
      <c r="C5" s="172"/>
      <c r="D5" s="172"/>
      <c r="E5" s="172"/>
      <c r="F5" s="172"/>
      <c r="G5" s="172"/>
      <c r="H5" s="3"/>
      <c r="I5" s="4"/>
      <c r="J5" s="4"/>
      <c r="K5" s="4"/>
    </row>
    <row r="6" spans="1:11" ht="14.1" customHeight="1">
      <c r="A6" s="173" t="s">
        <v>2</v>
      </c>
      <c r="B6" s="173"/>
      <c r="C6" s="173"/>
      <c r="D6" s="173"/>
      <c r="E6" s="173"/>
      <c r="F6" s="173"/>
      <c r="G6" s="173"/>
      <c r="H6" s="3"/>
      <c r="I6" s="4"/>
      <c r="J6" s="4"/>
      <c r="K6" s="4"/>
    </row>
    <row r="7" spans="1:11" ht="13.9" customHeight="1">
      <c r="A7" s="174" t="s">
        <v>3</v>
      </c>
      <c r="B7" s="174"/>
      <c r="C7" s="174"/>
      <c r="D7" s="174"/>
      <c r="E7" s="174"/>
      <c r="F7" s="174"/>
      <c r="G7" s="174"/>
      <c r="H7" s="3"/>
      <c r="I7" s="4"/>
      <c r="J7" s="4"/>
      <c r="K7" s="4"/>
    </row>
    <row r="8" spans="1:11" ht="13.9" customHeight="1">
      <c r="A8" s="175" t="s">
        <v>4</v>
      </c>
      <c r="B8" s="175"/>
      <c r="C8" s="175"/>
      <c r="D8" s="175"/>
      <c r="E8" s="175"/>
      <c r="F8" s="5"/>
      <c r="G8" s="5"/>
      <c r="H8" s="3"/>
      <c r="I8" s="4"/>
      <c r="J8" s="4"/>
      <c r="K8" s="4"/>
    </row>
    <row r="9" spans="1:11">
      <c r="A9" s="6"/>
      <c r="B9" s="6"/>
      <c r="C9" s="6"/>
      <c r="D9" s="6"/>
      <c r="E9" s="6"/>
      <c r="F9" s="5"/>
      <c r="G9" s="5"/>
      <c r="H9" s="3"/>
      <c r="I9" s="4"/>
      <c r="J9" s="4"/>
      <c r="K9" s="4"/>
    </row>
    <row r="10" spans="1:11">
      <c r="A10" s="171" t="s">
        <v>5</v>
      </c>
      <c r="B10" s="171"/>
      <c r="C10" s="171"/>
      <c r="D10" s="171"/>
      <c r="E10" s="171"/>
      <c r="F10" s="171"/>
      <c r="G10" s="171"/>
      <c r="H10" s="3"/>
      <c r="I10" s="4"/>
      <c r="J10" s="4"/>
      <c r="K10" s="4"/>
    </row>
    <row r="11" spans="1:11">
      <c r="A11" s="7"/>
      <c r="B11" s="7"/>
      <c r="C11" s="7"/>
      <c r="D11" s="7"/>
      <c r="E11" s="7"/>
      <c r="F11" s="7"/>
      <c r="G11" s="7"/>
      <c r="H11" s="3"/>
      <c r="I11" s="4"/>
      <c r="J11" s="4"/>
      <c r="K11" s="4"/>
    </row>
    <row r="12" spans="1:11" ht="13.9" customHeight="1">
      <c r="A12" s="8" t="s">
        <v>6</v>
      </c>
      <c r="B12" s="176" t="s">
        <v>7</v>
      </c>
      <c r="C12" s="176"/>
      <c r="D12" s="176"/>
      <c r="E12" s="176"/>
      <c r="F12" s="177" t="s">
        <v>8</v>
      </c>
      <c r="G12" s="177"/>
      <c r="H12" s="3"/>
      <c r="I12" s="4"/>
      <c r="J12" s="4"/>
      <c r="K12" s="4"/>
    </row>
    <row r="13" spans="1:11" ht="15.75" customHeight="1">
      <c r="A13" s="8" t="s">
        <v>9</v>
      </c>
      <c r="B13" s="176" t="s">
        <v>10</v>
      </c>
      <c r="C13" s="176"/>
      <c r="D13" s="176"/>
      <c r="E13" s="176"/>
      <c r="F13" s="178" t="s">
        <v>11</v>
      </c>
      <c r="G13" s="178"/>
      <c r="H13" s="3"/>
      <c r="I13" s="4"/>
      <c r="J13" s="4"/>
      <c r="K13" s="4"/>
    </row>
    <row r="14" spans="1:11" ht="28.15" customHeight="1">
      <c r="A14" s="8" t="s">
        <v>12</v>
      </c>
      <c r="B14" s="176" t="s">
        <v>13</v>
      </c>
      <c r="C14" s="176"/>
      <c r="D14" s="176"/>
      <c r="E14" s="176"/>
      <c r="F14" s="179" t="s">
        <v>283</v>
      </c>
      <c r="G14" s="179"/>
      <c r="H14" s="3"/>
      <c r="I14" s="9"/>
      <c r="J14" s="4"/>
      <c r="K14" s="4"/>
    </row>
    <row r="15" spans="1:11" ht="14.1" customHeight="1">
      <c r="A15" s="8" t="s">
        <v>14</v>
      </c>
      <c r="B15" s="180" t="s">
        <v>15</v>
      </c>
      <c r="C15" s="180"/>
      <c r="D15" s="180"/>
      <c r="E15" s="180"/>
      <c r="F15" s="181">
        <v>12</v>
      </c>
      <c r="G15" s="181"/>
      <c r="H15" s="3"/>
      <c r="I15" s="4"/>
      <c r="J15" s="4"/>
      <c r="K15" s="4"/>
    </row>
    <row r="16" spans="1:11">
      <c r="A16" s="171" t="s">
        <v>16</v>
      </c>
      <c r="B16" s="171"/>
      <c r="C16" s="171"/>
      <c r="D16" s="171"/>
      <c r="E16" s="171"/>
      <c r="F16" s="171"/>
      <c r="G16" s="171"/>
      <c r="H16" s="3"/>
      <c r="I16" s="4"/>
      <c r="J16" s="4"/>
      <c r="K16" s="4"/>
    </row>
    <row r="17" spans="1:11">
      <c r="A17" s="171"/>
      <c r="B17" s="171"/>
      <c r="C17" s="171"/>
      <c r="D17" s="171"/>
      <c r="E17" s="171"/>
      <c r="F17" s="171"/>
      <c r="G17" s="171"/>
      <c r="H17" s="3"/>
      <c r="I17" s="4"/>
      <c r="J17" s="4"/>
      <c r="K17" s="4"/>
    </row>
    <row r="18" spans="1:11">
      <c r="A18" s="171"/>
      <c r="B18" s="171"/>
      <c r="C18" s="171"/>
      <c r="D18" s="171"/>
      <c r="E18" s="171"/>
      <c r="F18" s="171"/>
      <c r="G18" s="171"/>
      <c r="H18" s="3"/>
      <c r="I18" s="4"/>
      <c r="J18" s="4"/>
      <c r="K18" s="4"/>
    </row>
    <row r="19" spans="1:11" ht="25.5" customHeight="1">
      <c r="A19" s="10" t="s">
        <v>17</v>
      </c>
      <c r="B19" s="182" t="s">
        <v>18</v>
      </c>
      <c r="C19" s="182"/>
      <c r="D19" s="182"/>
      <c r="E19" s="182"/>
      <c r="F19" s="182" t="s">
        <v>19</v>
      </c>
      <c r="G19" s="182"/>
      <c r="H19" s="3"/>
      <c r="I19" s="4"/>
      <c r="J19" s="4"/>
      <c r="K19" s="4"/>
    </row>
    <row r="20" spans="1:11" ht="23.85" customHeight="1">
      <c r="A20" s="8" t="s">
        <v>20</v>
      </c>
      <c r="B20" s="183" t="s">
        <v>173</v>
      </c>
      <c r="C20" s="183"/>
      <c r="D20" s="183"/>
      <c r="E20" s="183"/>
      <c r="F20" s="183" t="s">
        <v>22</v>
      </c>
      <c r="G20" s="183"/>
      <c r="H20" s="3"/>
      <c r="I20" s="4"/>
      <c r="J20" s="4"/>
      <c r="K20" s="4"/>
    </row>
    <row r="21" spans="1:11">
      <c r="A21" s="184"/>
      <c r="B21" s="184"/>
      <c r="C21" s="184"/>
      <c r="D21" s="184"/>
      <c r="E21" s="184"/>
      <c r="F21" s="184"/>
      <c r="G21" s="184"/>
      <c r="H21" s="3"/>
      <c r="I21" s="4"/>
      <c r="J21" s="4"/>
      <c r="K21" s="4"/>
    </row>
    <row r="22" spans="1:11" ht="13.9" customHeight="1">
      <c r="A22" s="185" t="s">
        <v>23</v>
      </c>
      <c r="B22" s="185"/>
      <c r="C22" s="185"/>
      <c r="D22" s="185"/>
      <c r="E22" s="185"/>
      <c r="F22" s="185"/>
      <c r="G22" s="185"/>
      <c r="H22" s="3"/>
      <c r="I22" s="4"/>
      <c r="J22" s="4"/>
      <c r="K22" s="4"/>
    </row>
    <row r="23" spans="1:11">
      <c r="A23" s="185"/>
      <c r="B23" s="185"/>
      <c r="C23" s="185"/>
      <c r="D23" s="185"/>
      <c r="E23" s="185"/>
      <c r="F23" s="185"/>
      <c r="G23" s="185"/>
      <c r="H23" s="3"/>
      <c r="I23" s="4"/>
      <c r="J23" s="4"/>
      <c r="K23" s="4"/>
    </row>
    <row r="24" spans="1:11" ht="14.25" customHeight="1">
      <c r="A24" s="185" t="s">
        <v>24</v>
      </c>
      <c r="B24" s="185"/>
      <c r="C24" s="185"/>
      <c r="D24" s="185"/>
      <c r="E24" s="185"/>
      <c r="F24" s="185"/>
      <c r="G24" s="185"/>
      <c r="H24" s="3"/>
      <c r="I24" s="4"/>
      <c r="J24" s="4"/>
      <c r="K24" s="4"/>
    </row>
    <row r="25" spans="1:11">
      <c r="A25" s="185"/>
      <c r="B25" s="185"/>
      <c r="C25" s="185"/>
      <c r="D25" s="185"/>
      <c r="E25" s="185"/>
      <c r="F25" s="185"/>
      <c r="G25" s="185"/>
      <c r="H25" s="3"/>
      <c r="I25" s="4"/>
      <c r="J25" s="4"/>
      <c r="K25" s="4"/>
    </row>
    <row r="26" spans="1:11" ht="26.25" customHeight="1">
      <c r="A26" s="186" t="s">
        <v>284</v>
      </c>
      <c r="B26" s="186"/>
      <c r="C26" s="186"/>
      <c r="D26" s="186"/>
      <c r="E26" s="186"/>
      <c r="F26" s="186"/>
      <c r="G26" s="186"/>
      <c r="H26" s="3"/>
      <c r="I26" s="4"/>
      <c r="J26" s="4"/>
      <c r="K26" s="4"/>
    </row>
    <row r="27" spans="1:11">
      <c r="A27" s="12"/>
      <c r="B27" s="12"/>
      <c r="C27" s="12"/>
      <c r="D27" s="12"/>
      <c r="E27" s="12"/>
      <c r="F27" s="12"/>
      <c r="G27" s="12"/>
      <c r="H27" s="3"/>
      <c r="I27" s="4"/>
      <c r="J27" s="4"/>
      <c r="K27" s="4"/>
    </row>
    <row r="28" spans="1:11" ht="14.25" customHeight="1">
      <c r="A28" s="187" t="s">
        <v>25</v>
      </c>
      <c r="B28" s="187"/>
      <c r="C28" s="187"/>
      <c r="D28" s="187"/>
      <c r="E28" s="187"/>
      <c r="F28" s="187"/>
      <c r="G28" s="187"/>
      <c r="H28" s="3"/>
      <c r="I28" s="4"/>
      <c r="J28" s="4"/>
      <c r="K28" s="4"/>
    </row>
    <row r="29" spans="1:11">
      <c r="A29" s="13"/>
      <c r="B29" s="12"/>
      <c r="C29" s="14"/>
      <c r="D29" s="12"/>
      <c r="E29" s="12"/>
      <c r="F29" s="12"/>
      <c r="G29" s="12"/>
      <c r="H29" s="3"/>
      <c r="I29" s="4"/>
      <c r="J29" s="4"/>
      <c r="K29" s="4"/>
    </row>
    <row r="30" spans="1:11">
      <c r="A30" s="188" t="s">
        <v>26</v>
      </c>
      <c r="B30" s="188"/>
      <c r="C30" s="188"/>
      <c r="D30" s="188"/>
      <c r="E30" s="188"/>
      <c r="F30" s="188"/>
      <c r="G30" s="188"/>
      <c r="H30" s="3"/>
      <c r="I30" s="4"/>
      <c r="J30" s="4"/>
      <c r="K30" s="4"/>
    </row>
    <row r="31" spans="1:11">
      <c r="A31" s="189" t="s">
        <v>27</v>
      </c>
      <c r="B31" s="189"/>
      <c r="C31" s="189"/>
      <c r="D31" s="189"/>
      <c r="E31" s="189"/>
      <c r="F31" s="189"/>
      <c r="G31" s="189"/>
      <c r="H31" s="3"/>
      <c r="I31" s="4"/>
      <c r="J31" s="4"/>
      <c r="K31" s="4"/>
    </row>
    <row r="32" spans="1:11">
      <c r="A32" s="15"/>
      <c r="B32" s="16"/>
      <c r="C32" s="16"/>
      <c r="D32" s="16"/>
      <c r="E32" s="16"/>
      <c r="F32" s="16"/>
      <c r="G32" s="16"/>
      <c r="H32" s="3"/>
      <c r="I32" s="4"/>
      <c r="J32" s="4"/>
      <c r="K32" s="4"/>
    </row>
    <row r="33" spans="1:11" ht="13.9" customHeight="1">
      <c r="A33" s="196" t="s">
        <v>28</v>
      </c>
      <c r="B33" s="196"/>
      <c r="C33" s="196"/>
      <c r="D33" s="196"/>
      <c r="E33" s="196"/>
      <c r="F33" s="196"/>
      <c r="G33" s="196"/>
      <c r="H33" s="3"/>
      <c r="I33" s="4"/>
      <c r="J33" s="4"/>
      <c r="K33" s="4"/>
    </row>
    <row r="34" spans="1:11" ht="14.25" customHeight="1">
      <c r="A34" s="17">
        <v>1</v>
      </c>
      <c r="B34" s="197" t="s">
        <v>29</v>
      </c>
      <c r="C34" s="197"/>
      <c r="D34" s="197"/>
      <c r="E34" s="197"/>
      <c r="F34" s="198" t="str">
        <f>B20</f>
        <v>Posto 12X36 h DIURNO NÃO MOTORIZADO</v>
      </c>
      <c r="G34" s="198"/>
      <c r="H34" s="3"/>
      <c r="I34" s="4"/>
      <c r="J34" s="4"/>
      <c r="K34" s="4"/>
    </row>
    <row r="35" spans="1:11" ht="13.9" customHeight="1">
      <c r="A35" s="17">
        <v>2</v>
      </c>
      <c r="B35" s="197" t="s">
        <v>30</v>
      </c>
      <c r="C35" s="197"/>
      <c r="D35" s="197"/>
      <c r="E35" s="197"/>
      <c r="F35" s="199" t="s">
        <v>31</v>
      </c>
      <c r="G35" s="199"/>
      <c r="H35" s="3"/>
      <c r="I35" s="4"/>
      <c r="J35" s="4"/>
      <c r="K35" s="4"/>
    </row>
    <row r="36" spans="1:11" ht="13.9" customHeight="1">
      <c r="A36" s="17">
        <v>3</v>
      </c>
      <c r="B36" s="197" t="s">
        <v>32</v>
      </c>
      <c r="C36" s="197"/>
      <c r="D36" s="197"/>
      <c r="E36" s="197"/>
      <c r="F36" s="200">
        <v>1699.46</v>
      </c>
      <c r="G36" s="200"/>
      <c r="H36" s="3"/>
      <c r="I36" s="4"/>
      <c r="J36" s="4"/>
      <c r="K36" s="4"/>
    </row>
    <row r="37" spans="1:11" ht="13.9" customHeight="1">
      <c r="A37" s="17">
        <v>4</v>
      </c>
      <c r="B37" s="197" t="s">
        <v>33</v>
      </c>
      <c r="C37" s="197"/>
      <c r="D37" s="197"/>
      <c r="E37" s="197"/>
      <c r="F37" s="201">
        <v>45658</v>
      </c>
      <c r="G37" s="201"/>
      <c r="H37" s="3"/>
      <c r="I37" s="4"/>
      <c r="J37" s="4"/>
      <c r="K37" s="4"/>
    </row>
    <row r="38" spans="1:11">
      <c r="A38" s="18"/>
      <c r="B38" s="19"/>
      <c r="C38" s="19"/>
      <c r="D38" s="19"/>
      <c r="E38" s="19"/>
      <c r="F38" s="20"/>
      <c r="G38" s="20"/>
      <c r="H38" s="3"/>
      <c r="I38" s="4"/>
      <c r="J38" s="4"/>
      <c r="K38" s="4"/>
    </row>
    <row r="39" spans="1:11">
      <c r="A39" s="190" t="s">
        <v>34</v>
      </c>
      <c r="B39" s="190"/>
      <c r="C39" s="190"/>
      <c r="D39" s="190"/>
      <c r="E39" s="190"/>
      <c r="F39" s="190"/>
      <c r="G39" s="190"/>
      <c r="H39" s="3"/>
      <c r="I39" s="4"/>
      <c r="J39" s="4"/>
      <c r="K39" s="4"/>
    </row>
    <row r="40" spans="1:11">
      <c r="A40" s="271"/>
      <c r="B40" s="271"/>
      <c r="C40" s="271"/>
      <c r="D40" s="271"/>
      <c r="E40" s="271"/>
      <c r="F40" s="271"/>
      <c r="G40" s="271"/>
      <c r="H40" s="3"/>
      <c r="I40" s="4"/>
      <c r="J40" s="4"/>
      <c r="K40" s="4"/>
    </row>
    <row r="41" spans="1:11" ht="13.9" customHeight="1">
      <c r="A41" s="191" t="s">
        <v>35</v>
      </c>
      <c r="B41" s="191"/>
      <c r="C41" s="191"/>
      <c r="D41" s="191"/>
      <c r="E41" s="191"/>
      <c r="F41" s="191"/>
      <c r="G41" s="191"/>
      <c r="H41" s="3"/>
      <c r="I41" s="4"/>
      <c r="J41" s="4"/>
      <c r="K41" s="4"/>
    </row>
    <row r="42" spans="1:11">
      <c r="A42" s="192"/>
      <c r="B42" s="192"/>
      <c r="C42" s="192"/>
      <c r="D42" s="192"/>
      <c r="E42" s="192"/>
      <c r="F42" s="192"/>
      <c r="G42" s="192"/>
      <c r="H42" s="3"/>
      <c r="I42" s="4"/>
      <c r="J42" s="4"/>
      <c r="K42" s="4"/>
    </row>
    <row r="43" spans="1:11">
      <c r="A43" s="193" t="s">
        <v>36</v>
      </c>
      <c r="B43" s="193"/>
      <c r="C43" s="193"/>
      <c r="D43" s="193"/>
      <c r="E43" s="193"/>
      <c r="F43" s="193"/>
      <c r="G43" s="193"/>
      <c r="H43" s="3"/>
      <c r="I43" s="4"/>
      <c r="J43" s="4"/>
      <c r="K43" s="4"/>
    </row>
    <row r="44" spans="1:11" ht="13.9" customHeight="1">
      <c r="A44" s="10">
        <v>1</v>
      </c>
      <c r="B44" s="182" t="s">
        <v>37</v>
      </c>
      <c r="C44" s="182"/>
      <c r="D44" s="182"/>
      <c r="E44" s="182"/>
      <c r="F44" s="182" t="s">
        <v>38</v>
      </c>
      <c r="G44" s="182"/>
      <c r="H44" s="3"/>
      <c r="I44" s="4"/>
      <c r="J44" s="4"/>
      <c r="K44" s="4"/>
    </row>
    <row r="45" spans="1:11" s="1" customFormat="1" ht="13.9" customHeight="1">
      <c r="A45" s="21" t="s">
        <v>6</v>
      </c>
      <c r="B45" s="194" t="s">
        <v>39</v>
      </c>
      <c r="C45" s="194"/>
      <c r="D45" s="194"/>
      <c r="E45" s="194"/>
      <c r="F45" s="195">
        <f>F36</f>
        <v>1699.46</v>
      </c>
      <c r="G45" s="195"/>
      <c r="H45" s="3"/>
      <c r="I45" s="4"/>
      <c r="J45" s="4"/>
      <c r="K45" s="4"/>
    </row>
    <row r="46" spans="1:11" s="1" customFormat="1" ht="13.9" customHeight="1">
      <c r="A46" s="22" t="s">
        <v>9</v>
      </c>
      <c r="B46" s="194" t="s">
        <v>40</v>
      </c>
      <c r="C46" s="194"/>
      <c r="D46" s="194"/>
      <c r="E46" s="23">
        <v>0.3</v>
      </c>
      <c r="F46" s="209">
        <f>E46*F45</f>
        <v>509.83799999999997</v>
      </c>
      <c r="G46" s="209"/>
      <c r="H46" s="3"/>
      <c r="I46" s="4"/>
      <c r="J46" s="4"/>
      <c r="K46" s="4"/>
    </row>
    <row r="47" spans="1:11" s="1" customFormat="1" ht="13.9" customHeight="1">
      <c r="A47" s="210" t="s">
        <v>41</v>
      </c>
      <c r="B47" s="210"/>
      <c r="C47" s="210"/>
      <c r="D47" s="210"/>
      <c r="E47" s="210"/>
      <c r="F47" s="211">
        <f>SUM(F45:G46)</f>
        <v>2209.2979999999998</v>
      </c>
      <c r="G47" s="211"/>
      <c r="H47" s="3"/>
      <c r="I47" s="4"/>
      <c r="J47" s="4"/>
      <c r="K47" s="4"/>
    </row>
    <row r="48" spans="1:11" s="1" customFormat="1" ht="13.9" customHeight="1">
      <c r="A48" s="191" t="s">
        <v>42</v>
      </c>
      <c r="B48" s="191"/>
      <c r="C48" s="191"/>
      <c r="D48" s="191"/>
      <c r="E48" s="191"/>
      <c r="F48" s="191"/>
      <c r="G48" s="191"/>
      <c r="H48" s="3"/>
      <c r="I48" s="4"/>
      <c r="J48" s="4"/>
      <c r="K48" s="4"/>
    </row>
    <row r="49" spans="1:11" s="1" customFormat="1">
      <c r="A49" s="191"/>
      <c r="B49" s="191"/>
      <c r="C49" s="191"/>
      <c r="D49" s="191"/>
      <c r="E49" s="191"/>
      <c r="F49" s="191"/>
      <c r="G49" s="191"/>
      <c r="H49" s="3"/>
      <c r="I49" s="4"/>
      <c r="J49" s="4"/>
      <c r="K49" s="4"/>
    </row>
    <row r="50" spans="1:11" s="1" customFormat="1" ht="61.15" customHeight="1">
      <c r="A50" s="207" t="s">
        <v>282</v>
      </c>
      <c r="B50" s="207"/>
      <c r="C50" s="207"/>
      <c r="D50" s="207"/>
      <c r="E50" s="207"/>
      <c r="F50" s="207"/>
      <c r="G50" s="207"/>
      <c r="H50" s="3"/>
      <c r="I50" s="4"/>
      <c r="J50" s="4"/>
      <c r="K50" s="4"/>
    </row>
    <row r="51" spans="1:11" s="1" customFormat="1" ht="17.25" customHeight="1">
      <c r="A51" s="26"/>
      <c r="B51" s="26"/>
      <c r="C51" s="26"/>
      <c r="D51" s="26"/>
      <c r="E51" s="26"/>
      <c r="F51" s="26"/>
      <c r="G51" s="26"/>
      <c r="H51" s="3"/>
      <c r="I51" s="4"/>
      <c r="J51" s="4"/>
      <c r="K51" s="4"/>
    </row>
    <row r="52" spans="1:11" s="1" customFormat="1">
      <c r="A52" s="212" t="s">
        <v>43</v>
      </c>
      <c r="B52" s="212"/>
      <c r="C52" s="212"/>
      <c r="D52" s="212"/>
      <c r="E52" s="212"/>
      <c r="F52" s="212"/>
      <c r="G52" s="212"/>
      <c r="H52" s="3"/>
      <c r="I52" s="4"/>
      <c r="J52" s="4"/>
      <c r="K52" s="4"/>
    </row>
    <row r="53" spans="1:11" s="1" customFormat="1">
      <c r="A53" s="15"/>
      <c r="B53" s="16"/>
      <c r="C53" s="16"/>
      <c r="D53" s="16"/>
      <c r="E53" s="16"/>
      <c r="F53" s="16"/>
      <c r="G53" s="16"/>
      <c r="H53" s="3"/>
      <c r="I53" s="4"/>
      <c r="J53" s="4"/>
      <c r="K53" s="4"/>
    </row>
    <row r="54" spans="1:11" s="1" customFormat="1" ht="13.9" customHeight="1">
      <c r="A54" s="213" t="s">
        <v>44</v>
      </c>
      <c r="B54" s="213"/>
      <c r="C54" s="213"/>
      <c r="D54" s="213"/>
      <c r="E54" s="213"/>
      <c r="F54" s="213"/>
      <c r="G54" s="213"/>
      <c r="H54" s="3"/>
      <c r="I54" s="4"/>
      <c r="J54" s="4"/>
      <c r="K54" s="4"/>
    </row>
    <row r="55" spans="1:11" s="1" customFormat="1">
      <c r="A55" s="214"/>
      <c r="B55" s="214"/>
      <c r="C55" s="214"/>
      <c r="D55" s="214"/>
      <c r="E55" s="214"/>
      <c r="F55" s="214"/>
      <c r="G55" s="214"/>
      <c r="H55" s="3"/>
      <c r="I55" s="4"/>
      <c r="J55" s="4"/>
      <c r="K55" s="4"/>
    </row>
    <row r="56" spans="1:11" s="1" customFormat="1" ht="26.25" customHeight="1">
      <c r="A56" s="27" t="s">
        <v>45</v>
      </c>
      <c r="B56" s="202" t="s">
        <v>46</v>
      </c>
      <c r="C56" s="202"/>
      <c r="D56" s="202"/>
      <c r="E56" s="202"/>
      <c r="F56" s="27" t="s">
        <v>47</v>
      </c>
      <c r="G56" s="27" t="s">
        <v>38</v>
      </c>
      <c r="H56" s="3"/>
      <c r="I56" s="4"/>
      <c r="J56" s="4"/>
      <c r="K56" s="4"/>
    </row>
    <row r="57" spans="1:11" s="1" customFormat="1" ht="13.9" customHeight="1">
      <c r="A57" s="28" t="s">
        <v>6</v>
      </c>
      <c r="B57" s="203" t="s">
        <v>48</v>
      </c>
      <c r="C57" s="203"/>
      <c r="D57" s="203"/>
      <c r="E57" s="203"/>
      <c r="F57" s="29">
        <f>(1/12)</f>
        <v>8.3333333333333329E-2</v>
      </c>
      <c r="G57" s="30">
        <f>F47*F57</f>
        <v>184.10816666666665</v>
      </c>
      <c r="H57" s="3"/>
      <c r="I57" s="4"/>
      <c r="J57" s="4"/>
      <c r="K57" s="4"/>
    </row>
    <row r="58" spans="1:11" s="1" customFormat="1" ht="13.9" customHeight="1">
      <c r="A58" s="8" t="s">
        <v>9</v>
      </c>
      <c r="B58" s="204" t="s">
        <v>49</v>
      </c>
      <c r="C58" s="204"/>
      <c r="D58" s="204"/>
      <c r="E58" s="204"/>
      <c r="F58" s="31">
        <f>(1/12)/3</f>
        <v>2.7777777777777776E-2</v>
      </c>
      <c r="G58" s="30">
        <f>F47*F58</f>
        <v>61.369388888888878</v>
      </c>
      <c r="H58" s="3"/>
      <c r="I58" s="4"/>
      <c r="J58" s="4"/>
      <c r="K58" s="4"/>
    </row>
    <row r="59" spans="1:11" s="1" customFormat="1" ht="13.9" customHeight="1">
      <c r="A59" s="205" t="s">
        <v>41</v>
      </c>
      <c r="B59" s="205"/>
      <c r="C59" s="205"/>
      <c r="D59" s="205"/>
      <c r="E59" s="205"/>
      <c r="F59" s="32">
        <f>F57+F58</f>
        <v>0.1111111111111111</v>
      </c>
      <c r="G59" s="33">
        <f>G57+G58</f>
        <v>245.47755555555551</v>
      </c>
      <c r="H59" s="3"/>
      <c r="I59" s="4"/>
      <c r="J59" s="4"/>
      <c r="K59" s="4"/>
    </row>
    <row r="60" spans="1:11" s="1" customFormat="1" ht="14.25" customHeight="1">
      <c r="A60" s="206" t="s">
        <v>50</v>
      </c>
      <c r="B60" s="206"/>
      <c r="C60" s="206"/>
      <c r="D60" s="206"/>
      <c r="E60" s="206"/>
      <c r="F60" s="206"/>
      <c r="G60" s="206"/>
      <c r="H60" s="3"/>
      <c r="I60" s="4"/>
      <c r="J60" s="4"/>
      <c r="K60" s="4"/>
    </row>
    <row r="61" spans="1:11" s="1" customFormat="1">
      <c r="A61" s="206"/>
      <c r="B61" s="206"/>
      <c r="C61" s="206"/>
      <c r="D61" s="206"/>
      <c r="E61" s="206"/>
      <c r="F61" s="206"/>
      <c r="G61" s="206"/>
      <c r="H61" s="3"/>
      <c r="I61" s="4"/>
      <c r="J61" s="4"/>
      <c r="K61" s="4"/>
    </row>
    <row r="62" spans="1:11" s="1" customFormat="1" ht="13.9" customHeight="1">
      <c r="A62" s="206"/>
      <c r="B62" s="206"/>
      <c r="C62" s="206"/>
      <c r="D62" s="206"/>
      <c r="E62" s="206"/>
      <c r="F62" s="206"/>
      <c r="G62" s="206"/>
      <c r="H62" s="3"/>
      <c r="I62" s="4"/>
      <c r="J62" s="4"/>
      <c r="K62" s="4"/>
    </row>
    <row r="63" spans="1:11" s="1" customFormat="1" ht="19.5" customHeight="1">
      <c r="A63" s="207" t="s">
        <v>51</v>
      </c>
      <c r="B63" s="207"/>
      <c r="C63" s="207"/>
      <c r="D63" s="207"/>
      <c r="E63" s="207"/>
      <c r="F63" s="207"/>
      <c r="G63" s="207"/>
      <c r="H63" s="3"/>
      <c r="I63" s="4"/>
      <c r="J63" s="4"/>
      <c r="K63" s="4"/>
    </row>
    <row r="64" spans="1:11" s="1" customFormat="1" ht="13.9" customHeight="1">
      <c r="A64" s="207"/>
      <c r="B64" s="207"/>
      <c r="C64" s="207"/>
      <c r="D64" s="207"/>
      <c r="E64" s="207"/>
      <c r="F64" s="207"/>
      <c r="G64" s="207"/>
      <c r="H64" s="3"/>
      <c r="I64" s="4"/>
      <c r="J64" s="4"/>
      <c r="K64" s="4"/>
    </row>
    <row r="65" spans="1:11" s="1" customFormat="1" ht="14.25" customHeight="1">
      <c r="A65" s="208" t="s">
        <v>52</v>
      </c>
      <c r="B65" s="208"/>
      <c r="C65" s="208"/>
      <c r="D65" s="208"/>
      <c r="E65" s="208"/>
      <c r="F65" s="208"/>
      <c r="G65" s="208"/>
      <c r="H65" s="3"/>
      <c r="I65" s="4"/>
      <c r="J65" s="4"/>
      <c r="K65" s="4"/>
    </row>
    <row r="66" spans="1:11" s="1" customFormat="1">
      <c r="A66" s="208"/>
      <c r="B66" s="208"/>
      <c r="C66" s="208"/>
      <c r="D66" s="208"/>
      <c r="E66" s="208"/>
      <c r="F66" s="208"/>
      <c r="G66" s="208"/>
      <c r="H66" s="3"/>
      <c r="I66" s="4"/>
      <c r="J66" s="4"/>
      <c r="K66" s="4"/>
    </row>
    <row r="67" spans="1:11" s="1" customFormat="1" ht="13.9" customHeight="1">
      <c r="A67" s="208"/>
      <c r="B67" s="208"/>
      <c r="C67" s="208"/>
      <c r="D67" s="208"/>
      <c r="E67" s="208"/>
      <c r="F67" s="208"/>
      <c r="G67" s="208"/>
      <c r="H67" s="3"/>
      <c r="I67" s="4"/>
      <c r="J67" s="4"/>
      <c r="K67" s="4"/>
    </row>
    <row r="68" spans="1:11" s="1" customFormat="1" ht="14.25" customHeight="1">
      <c r="A68" s="215" t="s">
        <v>53</v>
      </c>
      <c r="B68" s="215"/>
      <c r="C68" s="215"/>
      <c r="D68" s="215"/>
      <c r="E68" s="215"/>
      <c r="F68" s="215"/>
      <c r="G68" s="34">
        <f>F47+G59</f>
        <v>2454.7755555555555</v>
      </c>
      <c r="H68" s="3"/>
      <c r="I68" s="4"/>
      <c r="J68" s="4"/>
      <c r="K68" s="4"/>
    </row>
    <row r="69" spans="1:11" s="1" customFormat="1">
      <c r="A69" s="18"/>
      <c r="B69" s="16"/>
      <c r="C69" s="16"/>
      <c r="D69" s="16"/>
      <c r="E69" s="16"/>
      <c r="F69" s="16"/>
      <c r="G69" s="16"/>
      <c r="H69" s="3"/>
      <c r="I69" s="4"/>
      <c r="J69" s="4"/>
      <c r="K69" s="4"/>
    </row>
    <row r="70" spans="1:11" s="1" customFormat="1" ht="13.9" customHeight="1">
      <c r="A70" s="35" t="s">
        <v>54</v>
      </c>
      <c r="B70" s="216" t="s">
        <v>55</v>
      </c>
      <c r="C70" s="216"/>
      <c r="D70" s="216"/>
      <c r="E70" s="216"/>
      <c r="F70" s="36" t="s">
        <v>56</v>
      </c>
      <c r="G70" s="36" t="s">
        <v>38</v>
      </c>
      <c r="H70" s="3"/>
      <c r="I70" s="4"/>
      <c r="J70" s="4"/>
      <c r="K70" s="4"/>
    </row>
    <row r="71" spans="1:11" s="1" customFormat="1" ht="13.9" customHeight="1">
      <c r="A71" s="37" t="s">
        <v>6</v>
      </c>
      <c r="B71" s="217" t="s">
        <v>57</v>
      </c>
      <c r="C71" s="217"/>
      <c r="D71" s="217"/>
      <c r="E71" s="217"/>
      <c r="F71" s="38">
        <v>0.2</v>
      </c>
      <c r="G71" s="39">
        <f>G68*F71</f>
        <v>490.95511111111114</v>
      </c>
      <c r="H71" s="3"/>
      <c r="I71" s="4"/>
      <c r="J71" s="4"/>
      <c r="K71" s="4"/>
    </row>
    <row r="72" spans="1:11" s="1" customFormat="1" ht="13.9" customHeight="1">
      <c r="A72" s="37" t="s">
        <v>9</v>
      </c>
      <c r="B72" s="217" t="s">
        <v>58</v>
      </c>
      <c r="C72" s="217"/>
      <c r="D72" s="217"/>
      <c r="E72" s="217"/>
      <c r="F72" s="38">
        <v>2.5000000000000001E-2</v>
      </c>
      <c r="G72" s="39">
        <f>G68*F72</f>
        <v>61.369388888888892</v>
      </c>
      <c r="H72" s="3"/>
      <c r="I72" s="4"/>
      <c r="J72" s="4"/>
      <c r="K72" s="4"/>
    </row>
    <row r="73" spans="1:11" s="1" customFormat="1" ht="13.9" customHeight="1">
      <c r="A73" s="37" t="s">
        <v>12</v>
      </c>
      <c r="B73" s="217" t="s">
        <v>59</v>
      </c>
      <c r="C73" s="217"/>
      <c r="D73" s="217"/>
      <c r="E73" s="217"/>
      <c r="F73" s="38">
        <v>0.03</v>
      </c>
      <c r="G73" s="39">
        <f>G68*F73</f>
        <v>73.643266666666662</v>
      </c>
      <c r="H73" s="3"/>
      <c r="I73" s="4"/>
      <c r="J73" s="4"/>
      <c r="K73" s="4"/>
    </row>
    <row r="74" spans="1:11" s="1" customFormat="1" ht="13.9" customHeight="1">
      <c r="A74" s="37" t="s">
        <v>14</v>
      </c>
      <c r="B74" s="217" t="s">
        <v>60</v>
      </c>
      <c r="C74" s="217"/>
      <c r="D74" s="217"/>
      <c r="E74" s="217"/>
      <c r="F74" s="38">
        <v>1.4999999999999999E-2</v>
      </c>
      <c r="G74" s="39">
        <f>G68*F74</f>
        <v>36.821633333333331</v>
      </c>
      <c r="H74" s="3"/>
      <c r="I74" s="4"/>
      <c r="J74" s="4"/>
      <c r="K74" s="4"/>
    </row>
    <row r="75" spans="1:11" s="1" customFormat="1" ht="13.9" customHeight="1">
      <c r="A75" s="37" t="s">
        <v>61</v>
      </c>
      <c r="B75" s="217" t="s">
        <v>62</v>
      </c>
      <c r="C75" s="217"/>
      <c r="D75" s="217"/>
      <c r="E75" s="217"/>
      <c r="F75" s="38">
        <v>0.01</v>
      </c>
      <c r="G75" s="39">
        <f>G68*F75</f>
        <v>24.547755555555554</v>
      </c>
      <c r="H75" s="3"/>
      <c r="I75" s="4"/>
      <c r="J75" s="4"/>
      <c r="K75" s="4"/>
    </row>
    <row r="76" spans="1:11" s="1" customFormat="1" ht="13.9" customHeight="1">
      <c r="A76" s="37" t="s">
        <v>63</v>
      </c>
      <c r="B76" s="217" t="s">
        <v>64</v>
      </c>
      <c r="C76" s="217"/>
      <c r="D76" s="217"/>
      <c r="E76" s="217"/>
      <c r="F76" s="38">
        <v>6.0000000000000001E-3</v>
      </c>
      <c r="G76" s="39">
        <f>G68*F76</f>
        <v>14.728653333333334</v>
      </c>
      <c r="H76" s="3"/>
      <c r="I76" s="4"/>
      <c r="J76" s="4"/>
      <c r="K76" s="4"/>
    </row>
    <row r="77" spans="1:11" s="1" customFormat="1" ht="13.9" customHeight="1">
      <c r="A77" s="37" t="s">
        <v>65</v>
      </c>
      <c r="B77" s="197" t="s">
        <v>66</v>
      </c>
      <c r="C77" s="197"/>
      <c r="D77" s="197"/>
      <c r="E77" s="197"/>
      <c r="F77" s="38">
        <v>2E-3</v>
      </c>
      <c r="G77" s="39">
        <f>G68*F77</f>
        <v>4.909551111111111</v>
      </c>
      <c r="H77" s="3"/>
      <c r="I77" s="4"/>
      <c r="J77" s="4"/>
      <c r="K77" s="4"/>
    </row>
    <row r="78" spans="1:11" s="1" customFormat="1" ht="13.9" customHeight="1">
      <c r="A78" s="37" t="s">
        <v>67</v>
      </c>
      <c r="B78" s="197" t="s">
        <v>68</v>
      </c>
      <c r="C78" s="197"/>
      <c r="D78" s="197"/>
      <c r="E78" s="197"/>
      <c r="F78" s="38">
        <v>0.08</v>
      </c>
      <c r="G78" s="39">
        <f>G68*F78</f>
        <v>196.38204444444443</v>
      </c>
      <c r="H78" s="3"/>
      <c r="I78" s="4"/>
      <c r="J78" s="4"/>
      <c r="K78" s="4"/>
    </row>
    <row r="79" spans="1:11" s="1" customFormat="1" ht="14.25" customHeight="1">
      <c r="A79" s="218" t="s">
        <v>41</v>
      </c>
      <c r="B79" s="218"/>
      <c r="C79" s="218"/>
      <c r="D79" s="218"/>
      <c r="E79" s="218"/>
      <c r="F79" s="40">
        <v>0.36799999999999999</v>
      </c>
      <c r="G79" s="41">
        <f>SUM(G71:G78)</f>
        <v>903.35740444444457</v>
      </c>
      <c r="H79" s="3"/>
      <c r="I79" s="4"/>
      <c r="J79" s="42"/>
      <c r="K79" s="4"/>
    </row>
    <row r="80" spans="1:11" s="1" customFormat="1" ht="13.9" customHeight="1">
      <c r="A80" s="7"/>
      <c r="B80" s="16"/>
      <c r="C80" s="16"/>
      <c r="D80" s="16"/>
      <c r="E80" s="16"/>
      <c r="F80" s="16"/>
      <c r="G80" s="16"/>
      <c r="H80" s="3"/>
      <c r="I80" s="4"/>
      <c r="J80" s="4"/>
      <c r="K80" s="4"/>
    </row>
    <row r="81" spans="1:11" s="1" customFormat="1" ht="14.25" customHeight="1">
      <c r="A81" s="219" t="s">
        <v>69</v>
      </c>
      <c r="B81" s="219"/>
      <c r="C81" s="219"/>
      <c r="D81" s="219"/>
      <c r="E81" s="219"/>
      <c r="F81" s="219"/>
      <c r="G81" s="219"/>
      <c r="H81" s="3"/>
      <c r="I81" s="4"/>
      <c r="J81" s="4"/>
      <c r="K81" s="4"/>
    </row>
    <row r="82" spans="1:11" s="1" customFormat="1" ht="13.9" customHeight="1">
      <c r="A82" s="219"/>
      <c r="B82" s="219"/>
      <c r="C82" s="219"/>
      <c r="D82" s="219"/>
      <c r="E82" s="219"/>
      <c r="F82" s="219"/>
      <c r="G82" s="219"/>
      <c r="H82" s="3"/>
      <c r="I82" s="4"/>
      <c r="J82" s="4"/>
      <c r="K82" s="4"/>
    </row>
    <row r="83" spans="1:11" s="1" customFormat="1" ht="14.25" customHeight="1">
      <c r="A83" s="219" t="s">
        <v>70</v>
      </c>
      <c r="B83" s="219"/>
      <c r="C83" s="219"/>
      <c r="D83" s="219"/>
      <c r="E83" s="219"/>
      <c r="F83" s="219"/>
      <c r="G83" s="219"/>
      <c r="H83" s="3"/>
      <c r="I83" s="4"/>
      <c r="J83" s="4"/>
      <c r="K83" s="4"/>
    </row>
    <row r="84" spans="1:11" s="1" customFormat="1" ht="13.9" customHeight="1">
      <c r="A84" s="219"/>
      <c r="B84" s="219"/>
      <c r="C84" s="219"/>
      <c r="D84" s="219"/>
      <c r="E84" s="219"/>
      <c r="F84" s="219"/>
      <c r="G84" s="219"/>
      <c r="H84" s="3"/>
      <c r="I84" s="4"/>
      <c r="J84" s="4"/>
      <c r="K84" s="4"/>
    </row>
    <row r="85" spans="1:11" ht="53.25" customHeight="1">
      <c r="A85" s="220" t="s">
        <v>71</v>
      </c>
      <c r="B85" s="220"/>
      <c r="C85" s="220"/>
      <c r="D85" s="220"/>
      <c r="E85" s="220"/>
      <c r="F85" s="220"/>
      <c r="G85" s="220"/>
      <c r="H85" s="43"/>
      <c r="I85" s="43"/>
    </row>
    <row r="86" spans="1:11" s="1" customFormat="1" ht="19.350000000000001" customHeight="1">
      <c r="A86" s="219" t="s">
        <v>72</v>
      </c>
      <c r="B86" s="219"/>
      <c r="C86" s="219"/>
      <c r="D86" s="219"/>
      <c r="E86" s="219"/>
      <c r="F86" s="219"/>
      <c r="G86" s="219"/>
      <c r="H86" s="3"/>
      <c r="I86" s="4"/>
      <c r="J86" s="4"/>
      <c r="K86" s="4"/>
    </row>
    <row r="87" spans="1:11" s="1" customFormat="1">
      <c r="A87" s="13"/>
      <c r="B87" s="13"/>
      <c r="C87" s="13"/>
      <c r="D87" s="13"/>
      <c r="E87" s="13"/>
      <c r="F87" s="13"/>
      <c r="G87" s="13"/>
      <c r="H87" s="3"/>
      <c r="I87" s="4"/>
      <c r="J87" s="4"/>
      <c r="K87" s="4"/>
    </row>
    <row r="88" spans="1:11" s="1" customFormat="1">
      <c r="A88" s="221" t="s">
        <v>73</v>
      </c>
      <c r="B88" s="221"/>
      <c r="C88" s="221"/>
      <c r="D88" s="221"/>
      <c r="E88" s="221"/>
      <c r="F88" s="221"/>
      <c r="G88" s="221"/>
      <c r="H88" s="3"/>
      <c r="I88" s="4"/>
      <c r="J88" s="4"/>
      <c r="K88" s="4"/>
    </row>
    <row r="89" spans="1:11" s="1" customFormat="1" ht="13.9" customHeight="1">
      <c r="A89" s="7"/>
      <c r="B89" s="16"/>
      <c r="C89" s="16"/>
      <c r="D89" s="16"/>
      <c r="E89" s="16"/>
      <c r="F89" s="16"/>
      <c r="G89" s="16"/>
      <c r="H89" s="3"/>
      <c r="I89" s="4"/>
      <c r="J89" s="4"/>
      <c r="K89" s="4"/>
    </row>
    <row r="90" spans="1:11" s="1" customFormat="1" ht="14.25" customHeight="1">
      <c r="A90" s="44" t="s">
        <v>74</v>
      </c>
      <c r="B90" s="222" t="s">
        <v>75</v>
      </c>
      <c r="C90" s="222"/>
      <c r="D90" s="222"/>
      <c r="E90" s="222"/>
      <c r="F90" s="223" t="s">
        <v>38</v>
      </c>
      <c r="G90" s="223"/>
      <c r="H90" s="3"/>
      <c r="I90" s="4"/>
      <c r="J90" s="4"/>
      <c r="K90" s="4"/>
    </row>
    <row r="91" spans="1:11" s="1" customFormat="1" ht="30.75" customHeight="1">
      <c r="A91" s="45" t="s">
        <v>6</v>
      </c>
      <c r="B91" s="224" t="s">
        <v>76</v>
      </c>
      <c r="C91" s="224"/>
      <c r="D91" s="224"/>
      <c r="E91" s="224"/>
      <c r="F91" s="225">
        <f>(8*2*15)-(F45*0.5*0.06)</f>
        <v>189.0162</v>
      </c>
      <c r="G91" s="225"/>
      <c r="H91" s="3"/>
      <c r="I91" s="4"/>
      <c r="J91" s="4"/>
      <c r="K91" s="4"/>
    </row>
    <row r="92" spans="1:11" s="1" customFormat="1" ht="31.5" customHeight="1">
      <c r="A92" s="45" t="s">
        <v>9</v>
      </c>
      <c r="B92" s="226" t="s">
        <v>285</v>
      </c>
      <c r="C92" s="226"/>
      <c r="D92" s="226"/>
      <c r="E92" s="226"/>
      <c r="F92" s="225">
        <f>15*(40.53-1)</f>
        <v>592.95000000000005</v>
      </c>
      <c r="G92" s="225"/>
      <c r="H92" s="3"/>
      <c r="I92" s="4"/>
      <c r="J92" s="4"/>
      <c r="K92" s="4"/>
    </row>
    <row r="93" spans="1:11" s="1" customFormat="1" ht="27.75" customHeight="1">
      <c r="A93" s="46" t="s">
        <v>12</v>
      </c>
      <c r="B93" s="227" t="s">
        <v>286</v>
      </c>
      <c r="C93" s="227"/>
      <c r="D93" s="227"/>
      <c r="E93" s="227"/>
      <c r="F93" s="225">
        <v>67.319999999999993</v>
      </c>
      <c r="G93" s="225"/>
      <c r="H93" s="3"/>
      <c r="I93" s="4"/>
      <c r="J93" s="4"/>
      <c r="K93" s="4"/>
    </row>
    <row r="94" spans="1:11" s="1" customFormat="1" ht="27.75" customHeight="1">
      <c r="A94" s="46" t="s">
        <v>14</v>
      </c>
      <c r="B94" s="227" t="s">
        <v>77</v>
      </c>
      <c r="C94" s="227"/>
      <c r="D94" s="227"/>
      <c r="E94" s="227"/>
      <c r="F94" s="228"/>
      <c r="G94" s="228"/>
      <c r="H94" s="3"/>
      <c r="I94" s="4"/>
      <c r="J94" s="4"/>
      <c r="K94" s="4"/>
    </row>
    <row r="95" spans="1:11" s="1" customFormat="1" ht="13.9" customHeight="1">
      <c r="A95" s="45" t="s">
        <v>61</v>
      </c>
      <c r="B95" s="229" t="s">
        <v>287</v>
      </c>
      <c r="C95" s="229"/>
      <c r="D95" s="229"/>
      <c r="E95" s="229"/>
      <c r="F95" s="225">
        <v>80</v>
      </c>
      <c r="G95" s="225"/>
      <c r="H95" s="3"/>
      <c r="I95" s="4"/>
      <c r="J95" s="4"/>
      <c r="K95" s="4"/>
    </row>
    <row r="96" spans="1:11" s="1" customFormat="1" ht="14.1" customHeight="1">
      <c r="A96" s="230" t="s">
        <v>41</v>
      </c>
      <c r="B96" s="230"/>
      <c r="C96" s="230"/>
      <c r="D96" s="230"/>
      <c r="E96" s="230"/>
      <c r="F96" s="231">
        <f>SUM(F91:G95)</f>
        <v>929.28620000000001</v>
      </c>
      <c r="G96" s="231"/>
      <c r="H96" s="3"/>
      <c r="I96" s="4"/>
      <c r="J96" s="4"/>
      <c r="K96" s="4"/>
    </row>
    <row r="97" spans="1:11" s="1" customFormat="1">
      <c r="A97" s="11"/>
      <c r="B97" s="11"/>
      <c r="C97" s="11"/>
      <c r="D97" s="11"/>
      <c r="E97" s="11"/>
      <c r="F97" s="11"/>
      <c r="G97" s="11"/>
      <c r="H97" s="3"/>
      <c r="I97" s="4"/>
      <c r="J97" s="4"/>
      <c r="K97" s="4"/>
    </row>
    <row r="98" spans="1:11" s="1" customFormat="1" ht="14.25" customHeight="1">
      <c r="A98" s="219" t="s">
        <v>78</v>
      </c>
      <c r="B98" s="219"/>
      <c r="C98" s="219"/>
      <c r="D98" s="219"/>
      <c r="E98" s="219"/>
      <c r="F98" s="219"/>
      <c r="G98" s="219"/>
      <c r="H98" s="3"/>
      <c r="I98" s="4"/>
      <c r="J98" s="4"/>
      <c r="K98" s="4"/>
    </row>
    <row r="99" spans="1:11" s="1" customFormat="1" ht="15.75" customHeight="1">
      <c r="A99" s="219" t="s">
        <v>243</v>
      </c>
      <c r="B99" s="219"/>
      <c r="C99" s="219"/>
      <c r="D99" s="219"/>
      <c r="E99" s="219"/>
      <c r="F99" s="219"/>
      <c r="G99" s="219"/>
      <c r="H99" s="3"/>
      <c r="I99" s="4"/>
      <c r="J99" s="4"/>
      <c r="K99" s="4"/>
    </row>
    <row r="100" spans="1:11" s="1" customFormat="1">
      <c r="A100" s="219"/>
      <c r="B100" s="219"/>
      <c r="C100" s="219"/>
      <c r="D100" s="219"/>
      <c r="E100" s="219"/>
      <c r="F100" s="219"/>
      <c r="G100" s="219"/>
      <c r="H100" s="3"/>
      <c r="I100" s="4"/>
      <c r="J100" s="4"/>
      <c r="K100" s="4"/>
    </row>
    <row r="101" spans="1:11" s="1" customFormat="1" ht="69.75" customHeight="1">
      <c r="A101" s="219" t="s">
        <v>80</v>
      </c>
      <c r="B101" s="219"/>
      <c r="C101" s="219"/>
      <c r="D101" s="219"/>
      <c r="E101" s="219"/>
      <c r="F101" s="219"/>
      <c r="G101" s="219"/>
      <c r="H101" s="3"/>
      <c r="I101" s="4"/>
      <c r="J101" s="4"/>
      <c r="K101" s="4"/>
    </row>
    <row r="102" spans="1:11" s="1" customFormat="1" ht="51" customHeight="1">
      <c r="A102" s="232" t="s">
        <v>288</v>
      </c>
      <c r="B102" s="232"/>
      <c r="C102" s="232"/>
      <c r="D102" s="232"/>
      <c r="E102" s="232"/>
      <c r="F102" s="232"/>
      <c r="G102" s="232"/>
      <c r="H102" s="3"/>
      <c r="I102" s="4"/>
      <c r="J102" s="4"/>
      <c r="K102" s="4"/>
    </row>
    <row r="103" spans="1:11" s="1" customFormat="1" ht="36" customHeight="1">
      <c r="A103" s="221" t="s">
        <v>255</v>
      </c>
      <c r="B103" s="221"/>
      <c r="C103" s="221"/>
      <c r="D103" s="221"/>
      <c r="E103" s="221"/>
      <c r="F103" s="221"/>
      <c r="G103" s="221"/>
      <c r="H103" s="3"/>
      <c r="I103" s="4"/>
      <c r="J103" s="4"/>
      <c r="K103" s="4"/>
    </row>
    <row r="104" spans="1:11" s="1" customFormat="1" ht="27" customHeight="1">
      <c r="A104" s="215" t="s">
        <v>112</v>
      </c>
      <c r="B104" s="215"/>
      <c r="C104" s="215"/>
      <c r="D104" s="215"/>
      <c r="E104" s="215"/>
      <c r="F104" s="215"/>
      <c r="G104" s="160">
        <f>(F47/220*1.5)</f>
        <v>15.063395454545454</v>
      </c>
      <c r="H104" s="3"/>
      <c r="I104" s="4"/>
      <c r="J104" s="4"/>
      <c r="K104" s="4"/>
    </row>
    <row r="105" spans="1:11" s="1" customFormat="1" ht="37.5" customHeight="1">
      <c r="A105" s="159" t="s">
        <v>244</v>
      </c>
      <c r="B105" s="222" t="s">
        <v>245</v>
      </c>
      <c r="C105" s="222"/>
      <c r="D105" s="222"/>
      <c r="E105" s="222"/>
      <c r="F105" s="223" t="s">
        <v>38</v>
      </c>
      <c r="G105" s="223"/>
      <c r="H105" s="3"/>
      <c r="I105" s="4"/>
      <c r="J105" s="4"/>
      <c r="K105" s="4"/>
    </row>
    <row r="106" spans="1:11" s="1" customFormat="1" ht="37.5" customHeight="1">
      <c r="A106" s="46" t="s">
        <v>6</v>
      </c>
      <c r="B106" s="227" t="s">
        <v>246</v>
      </c>
      <c r="C106" s="227"/>
      <c r="D106" s="227"/>
      <c r="E106" s="227"/>
      <c r="F106" s="225">
        <f>G104*15</f>
        <v>225.9509318181818</v>
      </c>
      <c r="G106" s="225"/>
      <c r="H106" s="3"/>
      <c r="I106" s="4"/>
      <c r="J106" s="4"/>
      <c r="K106" s="4"/>
    </row>
    <row r="107" spans="1:11" s="1" customFormat="1" ht="37.5" customHeight="1">
      <c r="A107" s="46" t="s">
        <v>9</v>
      </c>
      <c r="B107" s="227" t="s">
        <v>247</v>
      </c>
      <c r="C107" s="227"/>
      <c r="D107" s="227"/>
      <c r="E107" s="227"/>
      <c r="F107" s="228">
        <f>F106*F79</f>
        <v>83.149942909090896</v>
      </c>
      <c r="G107" s="228"/>
      <c r="H107" s="3"/>
      <c r="I107" s="4"/>
      <c r="J107" s="4"/>
      <c r="K107" s="4"/>
    </row>
    <row r="108" spans="1:11" s="1" customFormat="1" ht="13.9" customHeight="1">
      <c r="A108" s="230" t="s">
        <v>41</v>
      </c>
      <c r="B108" s="230"/>
      <c r="C108" s="230"/>
      <c r="D108" s="230"/>
      <c r="E108" s="230"/>
      <c r="F108" s="231">
        <f>SUM(F106:G107)</f>
        <v>309.1008747272727</v>
      </c>
      <c r="G108" s="231"/>
      <c r="H108" s="3"/>
      <c r="I108" s="4"/>
      <c r="J108" s="4"/>
      <c r="K108" s="4"/>
    </row>
    <row r="109" spans="1:11" s="1" customFormat="1" ht="13.9" customHeight="1">
      <c r="A109" s="165"/>
      <c r="B109" s="165"/>
      <c r="C109" s="165"/>
      <c r="D109" s="165"/>
      <c r="E109" s="165"/>
      <c r="F109" s="166"/>
      <c r="G109" s="166"/>
      <c r="H109" s="3"/>
      <c r="I109" s="4"/>
      <c r="J109" s="4"/>
      <c r="K109" s="4"/>
    </row>
    <row r="110" spans="1:11" s="1" customFormat="1" ht="42" customHeight="1">
      <c r="A110" s="234" t="s">
        <v>250</v>
      </c>
      <c r="B110" s="234"/>
      <c r="C110" s="234"/>
      <c r="D110" s="234"/>
      <c r="E110" s="234"/>
      <c r="F110" s="234"/>
      <c r="G110" s="234"/>
      <c r="H110" s="3"/>
      <c r="I110" s="4"/>
      <c r="J110" s="4"/>
      <c r="K110" s="4"/>
    </row>
    <row r="111" spans="1:11" s="1" customFormat="1" ht="42" customHeight="1">
      <c r="A111" s="235" t="s">
        <v>251</v>
      </c>
      <c r="B111" s="235"/>
      <c r="C111" s="235"/>
      <c r="D111" s="235"/>
      <c r="E111" s="235"/>
      <c r="F111" s="235"/>
      <c r="G111" s="235"/>
      <c r="H111" s="3"/>
      <c r="I111" s="4"/>
      <c r="J111" s="4"/>
      <c r="K111" s="4"/>
    </row>
    <row r="112" spans="1:11" s="1" customFormat="1" ht="105.75" customHeight="1">
      <c r="A112" s="207" t="s">
        <v>252</v>
      </c>
      <c r="B112" s="207"/>
      <c r="C112" s="207"/>
      <c r="D112" s="207"/>
      <c r="E112" s="207"/>
      <c r="F112" s="207"/>
      <c r="G112" s="207"/>
      <c r="H112" s="3"/>
      <c r="I112" s="4"/>
      <c r="J112" s="4"/>
      <c r="K112" s="4"/>
    </row>
    <row r="113" spans="1:11" s="1" customFormat="1" ht="55.5" customHeight="1">
      <c r="A113" s="236" t="s">
        <v>278</v>
      </c>
      <c r="B113" s="237"/>
      <c r="C113" s="237"/>
      <c r="D113" s="237"/>
      <c r="E113" s="237"/>
      <c r="F113" s="237"/>
      <c r="G113" s="238"/>
      <c r="H113" s="3"/>
      <c r="I113" s="4"/>
      <c r="J113" s="4"/>
      <c r="K113" s="4"/>
    </row>
    <row r="114" spans="1:11" s="1" customFormat="1" ht="14.25" customHeight="1">
      <c r="A114" s="187" t="s">
        <v>81</v>
      </c>
      <c r="B114" s="187"/>
      <c r="C114" s="187"/>
      <c r="D114" s="187"/>
      <c r="E114" s="187"/>
      <c r="F114" s="187"/>
      <c r="G114" s="187"/>
      <c r="H114" s="3"/>
      <c r="I114" s="4"/>
      <c r="J114" s="4"/>
      <c r="K114" s="4"/>
    </row>
    <row r="115" spans="1:11" s="1" customFormat="1" ht="13.9" customHeight="1">
      <c r="A115" s="4"/>
      <c r="B115" s="4"/>
      <c r="C115" s="4"/>
      <c r="D115" s="4"/>
      <c r="E115" s="4"/>
      <c r="F115" s="4"/>
      <c r="G115" s="4"/>
      <c r="H115" s="3"/>
      <c r="I115" s="4"/>
      <c r="J115" s="4"/>
      <c r="K115" s="4"/>
    </row>
    <row r="116" spans="1:11" s="1" customFormat="1" ht="13.9" customHeight="1">
      <c r="A116" s="35">
        <v>2</v>
      </c>
      <c r="B116" s="233" t="s">
        <v>82</v>
      </c>
      <c r="C116" s="233"/>
      <c r="D116" s="233"/>
      <c r="E116" s="233"/>
      <c r="F116" s="218" t="s">
        <v>38</v>
      </c>
      <c r="G116" s="218"/>
      <c r="H116" s="3"/>
      <c r="I116" s="4"/>
      <c r="J116" s="4"/>
      <c r="K116" s="4"/>
    </row>
    <row r="117" spans="1:11" s="1" customFormat="1" ht="13.9" customHeight="1">
      <c r="A117" s="37" t="s">
        <v>45</v>
      </c>
      <c r="B117" s="197" t="s">
        <v>46</v>
      </c>
      <c r="C117" s="197"/>
      <c r="D117" s="197"/>
      <c r="E117" s="197"/>
      <c r="F117" s="239">
        <f>G59</f>
        <v>245.47755555555551</v>
      </c>
      <c r="G117" s="239"/>
      <c r="H117" s="3"/>
      <c r="I117" s="4"/>
      <c r="K117" s="4"/>
    </row>
    <row r="118" spans="1:11" s="1" customFormat="1" ht="13.9" customHeight="1">
      <c r="A118" s="37" t="s">
        <v>54</v>
      </c>
      <c r="B118" s="197" t="s">
        <v>55</v>
      </c>
      <c r="C118" s="197"/>
      <c r="D118" s="197"/>
      <c r="E118" s="197"/>
      <c r="F118" s="239">
        <f>G79</f>
        <v>903.35740444444457</v>
      </c>
      <c r="G118" s="239"/>
      <c r="H118" s="3"/>
      <c r="I118" s="4"/>
      <c r="K118" s="4"/>
    </row>
    <row r="119" spans="1:11" s="1" customFormat="1" ht="13.9" customHeight="1">
      <c r="A119" s="37" t="s">
        <v>74</v>
      </c>
      <c r="B119" s="197" t="s">
        <v>75</v>
      </c>
      <c r="C119" s="197"/>
      <c r="D119" s="197"/>
      <c r="E119" s="197"/>
      <c r="F119" s="239">
        <f>F96</f>
        <v>929.28620000000001</v>
      </c>
      <c r="G119" s="239"/>
      <c r="H119" s="3"/>
      <c r="I119" s="4"/>
      <c r="K119" s="4"/>
    </row>
    <row r="120" spans="1:11" s="1" customFormat="1" ht="13.9" customHeight="1">
      <c r="A120" s="37" t="s">
        <v>244</v>
      </c>
      <c r="B120" s="241" t="s">
        <v>253</v>
      </c>
      <c r="C120" s="242"/>
      <c r="D120" s="242"/>
      <c r="E120" s="243"/>
      <c r="F120" s="244">
        <f>F108</f>
        <v>309.1008747272727</v>
      </c>
      <c r="G120" s="245"/>
      <c r="H120" s="3"/>
      <c r="I120" s="4"/>
      <c r="K120" s="4"/>
    </row>
    <row r="121" spans="1:11" s="1" customFormat="1" ht="14.25" customHeight="1">
      <c r="A121" s="233" t="s">
        <v>41</v>
      </c>
      <c r="B121" s="233"/>
      <c r="C121" s="233"/>
      <c r="D121" s="233"/>
      <c r="E121" s="233"/>
      <c r="F121" s="240">
        <f>F117+F118+F119+F120</f>
        <v>2387.2220347272728</v>
      </c>
      <c r="G121" s="240"/>
      <c r="H121" s="3"/>
      <c r="I121" s="4"/>
      <c r="K121" s="4"/>
    </row>
    <row r="122" spans="1:11" s="1" customFormat="1" ht="14.25" customHeight="1">
      <c r="A122" s="48"/>
      <c r="B122" s="48"/>
      <c r="C122" s="48"/>
      <c r="D122" s="48"/>
      <c r="E122" s="48"/>
      <c r="F122" s="49"/>
      <c r="G122" s="49"/>
      <c r="H122" s="3"/>
      <c r="I122" s="4"/>
      <c r="J122" s="50"/>
      <c r="K122" s="4"/>
    </row>
    <row r="123" spans="1:11" s="1" customFormat="1">
      <c r="A123" s="212" t="s">
        <v>83</v>
      </c>
      <c r="B123" s="212"/>
      <c r="C123" s="212"/>
      <c r="D123" s="212"/>
      <c r="E123" s="212"/>
      <c r="F123" s="212"/>
      <c r="G123" s="212"/>
      <c r="H123" s="3"/>
      <c r="I123" s="4"/>
      <c r="K123" s="4"/>
    </row>
    <row r="124" spans="1:11" s="1" customFormat="1" ht="13.9" customHeight="1">
      <c r="A124" s="4"/>
      <c r="B124" s="16"/>
      <c r="C124" s="16"/>
      <c r="D124" s="16"/>
      <c r="E124" s="16"/>
      <c r="F124" s="16"/>
      <c r="G124" s="16"/>
      <c r="H124" s="3"/>
      <c r="I124" s="4"/>
    </row>
    <row r="125" spans="1:11" s="1" customFormat="1" ht="13.9" customHeight="1">
      <c r="A125" s="27">
        <v>3</v>
      </c>
      <c r="B125" s="246" t="s">
        <v>84</v>
      </c>
      <c r="C125" s="246"/>
      <c r="D125" s="246"/>
      <c r="E125" s="246"/>
      <c r="F125" s="51" t="s">
        <v>47</v>
      </c>
      <c r="G125" s="27" t="s">
        <v>38</v>
      </c>
      <c r="H125" s="3"/>
      <c r="I125" s="4"/>
    </row>
    <row r="126" spans="1:11" s="1" customFormat="1" ht="14.25" customHeight="1">
      <c r="A126" s="28" t="s">
        <v>6</v>
      </c>
      <c r="B126" s="247" t="s">
        <v>85</v>
      </c>
      <c r="C126" s="247"/>
      <c r="D126" s="247"/>
      <c r="E126" s="247"/>
      <c r="F126" s="52">
        <v>4.1999999999999997E-3</v>
      </c>
      <c r="G126" s="53">
        <f>F47*F126</f>
        <v>9.279051599999999</v>
      </c>
      <c r="H126" s="3"/>
      <c r="I126" s="4"/>
    </row>
    <row r="127" spans="1:11" s="1" customFormat="1" ht="14.25" customHeight="1">
      <c r="A127" s="8" t="s">
        <v>9</v>
      </c>
      <c r="B127" s="247" t="s">
        <v>86</v>
      </c>
      <c r="C127" s="247"/>
      <c r="D127" s="247"/>
      <c r="E127" s="247"/>
      <c r="F127" s="52">
        <f>F78*F126</f>
        <v>3.3599999999999998E-4</v>
      </c>
      <c r="G127" s="53">
        <f>F47*F127</f>
        <v>0.74232412799999992</v>
      </c>
      <c r="H127" s="3"/>
      <c r="I127" s="4"/>
    </row>
    <row r="128" spans="1:11" s="1" customFormat="1" ht="14.25" customHeight="1">
      <c r="A128" s="8" t="s">
        <v>12</v>
      </c>
      <c r="B128" s="247" t="s">
        <v>87</v>
      </c>
      <c r="C128" s="247"/>
      <c r="D128" s="247"/>
      <c r="E128" s="247"/>
      <c r="F128" s="52">
        <v>0.04</v>
      </c>
      <c r="G128" s="53">
        <f>F47*F128</f>
        <v>88.371919999999989</v>
      </c>
      <c r="H128" s="3"/>
      <c r="I128" s="4"/>
    </row>
    <row r="129" spans="1:11" s="1" customFormat="1" ht="14.25" customHeight="1">
      <c r="A129" s="54" t="s">
        <v>14</v>
      </c>
      <c r="B129" s="247" t="s">
        <v>88</v>
      </c>
      <c r="C129" s="247"/>
      <c r="D129" s="247"/>
      <c r="E129" s="247"/>
      <c r="F129" s="52">
        <v>1.9400000000000001E-2</v>
      </c>
      <c r="G129" s="53">
        <f>F47*F129</f>
        <v>42.860381199999999</v>
      </c>
      <c r="H129" s="3"/>
      <c r="I129" s="4"/>
    </row>
    <row r="130" spans="1:11" s="1" customFormat="1" ht="26.25" customHeight="1">
      <c r="A130" s="54" t="s">
        <v>61</v>
      </c>
      <c r="B130" s="247" t="s">
        <v>89</v>
      </c>
      <c r="C130" s="247"/>
      <c r="D130" s="247"/>
      <c r="E130" s="247"/>
      <c r="F130" s="52">
        <f>F79*F129</f>
        <v>7.1392000000000001E-3</v>
      </c>
      <c r="G130" s="53">
        <f>F47*F130</f>
        <v>15.772620281599998</v>
      </c>
      <c r="H130" s="3"/>
      <c r="I130" s="4"/>
    </row>
    <row r="131" spans="1:11" s="1" customFormat="1" ht="13.9" customHeight="1">
      <c r="A131" s="55"/>
      <c r="B131" s="248" t="s">
        <v>90</v>
      </c>
      <c r="C131" s="248"/>
      <c r="D131" s="248"/>
      <c r="E131" s="248"/>
      <c r="F131" s="56">
        <f>SUM(F126:F130)</f>
        <v>7.1075199999999991E-2</v>
      </c>
      <c r="G131" s="57">
        <f>SUM(G126:G130)</f>
        <v>157.02629720959999</v>
      </c>
      <c r="H131" s="3"/>
      <c r="I131" s="4"/>
    </row>
    <row r="132" spans="1:11" s="1" customFormat="1" ht="13.9" customHeight="1">
      <c r="A132" s="58"/>
      <c r="B132" s="59"/>
      <c r="C132" s="59"/>
      <c r="D132" s="59"/>
      <c r="E132" s="59"/>
      <c r="F132" s="60"/>
      <c r="G132" s="61"/>
      <c r="H132" s="3"/>
      <c r="I132" s="4"/>
    </row>
    <row r="133" spans="1:11" s="1" customFormat="1" ht="32.85" customHeight="1">
      <c r="A133" s="219" t="s">
        <v>91</v>
      </c>
      <c r="B133" s="219"/>
      <c r="C133" s="219"/>
      <c r="D133" s="219"/>
      <c r="E133" s="219"/>
      <c r="F133" s="219"/>
      <c r="G133" s="219"/>
      <c r="H133" s="3"/>
      <c r="I133" s="4"/>
    </row>
    <row r="134" spans="1:11" s="1" customFormat="1" ht="15.75" customHeight="1">
      <c r="A134" s="219"/>
      <c r="B134" s="219"/>
      <c r="C134" s="219"/>
      <c r="D134" s="219"/>
      <c r="E134" s="219"/>
      <c r="F134" s="219"/>
      <c r="G134" s="219"/>
      <c r="H134" s="3"/>
      <c r="I134" s="62"/>
      <c r="J134" s="63"/>
      <c r="K134" s="4"/>
    </row>
    <row r="135" spans="1:11" s="1" customFormat="1" ht="28.35" customHeight="1">
      <c r="A135" s="219"/>
      <c r="B135" s="219"/>
      <c r="C135" s="219"/>
      <c r="D135" s="219"/>
      <c r="E135" s="219"/>
      <c r="F135" s="219"/>
      <c r="G135" s="219"/>
      <c r="H135" s="3"/>
      <c r="I135" s="4"/>
      <c r="J135" s="4"/>
      <c r="K135" s="4"/>
    </row>
    <row r="136" spans="1:11" s="1" customFormat="1" ht="25.35" customHeight="1">
      <c r="A136" s="219"/>
      <c r="B136" s="219"/>
      <c r="C136" s="219"/>
      <c r="D136" s="219"/>
      <c r="E136" s="219"/>
      <c r="F136" s="219"/>
      <c r="G136" s="219"/>
      <c r="H136" s="3"/>
      <c r="I136" s="4"/>
      <c r="J136" s="4"/>
      <c r="K136" s="4"/>
    </row>
    <row r="137" spans="1:11" s="1" customFormat="1" ht="58.15" customHeight="1">
      <c r="A137" s="249" t="s">
        <v>92</v>
      </c>
      <c r="B137" s="249"/>
      <c r="C137" s="249"/>
      <c r="D137" s="249"/>
      <c r="E137" s="249"/>
      <c r="F137" s="249"/>
      <c r="G137" s="249"/>
      <c r="H137" s="3"/>
      <c r="I137" s="4"/>
    </row>
    <row r="138" spans="1:11" s="1" customFormat="1" ht="144.75" customHeight="1">
      <c r="A138" s="249" t="s">
        <v>254</v>
      </c>
      <c r="B138" s="249"/>
      <c r="C138" s="249"/>
      <c r="D138" s="249"/>
      <c r="E138" s="249"/>
      <c r="F138" s="249"/>
      <c r="G138" s="249"/>
      <c r="H138" s="3"/>
      <c r="I138" s="4"/>
    </row>
    <row r="139" spans="1:11" s="1" customFormat="1" ht="14.25" customHeight="1">
      <c r="A139" s="58"/>
      <c r="B139" s="59"/>
      <c r="C139" s="59"/>
      <c r="D139" s="59"/>
      <c r="E139" s="59"/>
      <c r="F139" s="60"/>
      <c r="G139" s="64"/>
      <c r="H139" s="3"/>
      <c r="I139" s="4"/>
      <c r="J139" s="4"/>
      <c r="K139" s="4"/>
    </row>
    <row r="140" spans="1:11" s="1" customFormat="1" ht="13.9" customHeight="1">
      <c r="A140" s="212" t="s">
        <v>94</v>
      </c>
      <c r="B140" s="212"/>
      <c r="C140" s="212"/>
      <c r="D140" s="212"/>
      <c r="E140" s="212"/>
      <c r="F140" s="212"/>
      <c r="G140" s="212"/>
      <c r="H140" s="3"/>
      <c r="I140" s="4"/>
      <c r="J140" s="4"/>
      <c r="K140" s="4"/>
    </row>
    <row r="141" spans="1:11" s="1" customFormat="1" ht="14.25" customHeight="1">
      <c r="A141" s="65"/>
      <c r="B141" s="65"/>
      <c r="C141" s="65"/>
      <c r="D141" s="65"/>
      <c r="E141" s="65"/>
      <c r="F141" s="65"/>
      <c r="G141" s="65"/>
      <c r="H141" s="3"/>
      <c r="I141" s="4"/>
      <c r="J141" s="4"/>
      <c r="K141" s="4"/>
    </row>
    <row r="142" spans="1:11" s="1" customFormat="1" ht="26.25" customHeight="1">
      <c r="A142" s="207" t="s">
        <v>95</v>
      </c>
      <c r="B142" s="207"/>
      <c r="C142" s="207"/>
      <c r="D142" s="207"/>
      <c r="E142" s="207"/>
      <c r="F142" s="207"/>
      <c r="G142" s="207"/>
      <c r="H142" s="3"/>
      <c r="I142" s="4"/>
      <c r="J142" s="4"/>
      <c r="K142" s="4"/>
    </row>
    <row r="143" spans="1:11" s="1" customFormat="1">
      <c r="A143" s="65"/>
      <c r="B143" s="65"/>
      <c r="C143" s="65"/>
      <c r="D143" s="65"/>
      <c r="E143" s="65"/>
      <c r="F143" s="65"/>
      <c r="G143" s="65"/>
      <c r="H143" s="3"/>
      <c r="I143" s="4"/>
      <c r="J143" s="4"/>
      <c r="K143" s="4"/>
    </row>
    <row r="144" spans="1:11" s="1" customFormat="1" ht="26.1" customHeight="1">
      <c r="A144" s="215" t="s">
        <v>96</v>
      </c>
      <c r="B144" s="215"/>
      <c r="C144" s="215"/>
      <c r="D144" s="215"/>
      <c r="E144" s="215"/>
      <c r="F144" s="215"/>
      <c r="G144" s="66">
        <f>(F47+F121+G131)</f>
        <v>4753.5463319368728</v>
      </c>
      <c r="H144" s="3"/>
      <c r="I144" s="4"/>
      <c r="J144" s="4"/>
      <c r="K144" s="4"/>
    </row>
    <row r="145" spans="1:11" s="1" customFormat="1" ht="13.9" customHeight="1">
      <c r="A145" s="65"/>
      <c r="B145" s="65"/>
      <c r="C145" s="65"/>
      <c r="D145" s="65"/>
      <c r="E145" s="65"/>
      <c r="F145" s="65"/>
      <c r="G145" s="67"/>
      <c r="H145" s="3"/>
      <c r="I145" s="68"/>
      <c r="J145" s="4"/>
      <c r="K145" s="4"/>
    </row>
    <row r="146" spans="1:11" s="1" customFormat="1" ht="13.9" customHeight="1">
      <c r="A146" s="221" t="s">
        <v>97</v>
      </c>
      <c r="B146" s="221"/>
      <c r="C146" s="221"/>
      <c r="D146" s="221"/>
      <c r="E146" s="221"/>
      <c r="F146" s="221"/>
      <c r="G146" s="221"/>
      <c r="H146" s="3"/>
      <c r="I146" s="69"/>
      <c r="J146" s="4"/>
      <c r="K146" s="4"/>
    </row>
    <row r="147" spans="1:11" s="1" customFormat="1" ht="13.9" customHeight="1">
      <c r="A147" s="65"/>
      <c r="B147" s="65"/>
      <c r="C147" s="65"/>
      <c r="D147" s="65"/>
      <c r="E147" s="65"/>
      <c r="F147" s="65"/>
      <c r="G147" s="65"/>
      <c r="H147" s="3"/>
      <c r="I147" s="4"/>
      <c r="J147" s="4"/>
      <c r="K147" s="4"/>
    </row>
    <row r="148" spans="1:11" s="1" customFormat="1" ht="26.25" customHeight="1">
      <c r="A148" s="27" t="s">
        <v>98</v>
      </c>
      <c r="B148" s="202" t="s">
        <v>99</v>
      </c>
      <c r="C148" s="202"/>
      <c r="D148" s="202"/>
      <c r="E148" s="202"/>
      <c r="F148" s="202"/>
      <c r="G148" s="27" t="s">
        <v>38</v>
      </c>
      <c r="H148" s="3"/>
      <c r="I148" s="4"/>
      <c r="J148" s="4"/>
      <c r="K148" s="4"/>
    </row>
    <row r="149" spans="1:11" s="1" customFormat="1" ht="13.9" customHeight="1">
      <c r="A149" s="8" t="s">
        <v>6</v>
      </c>
      <c r="B149" s="250" t="s">
        <v>100</v>
      </c>
      <c r="C149" s="250"/>
      <c r="D149" s="250"/>
      <c r="E149" s="250"/>
      <c r="F149" s="70">
        <v>8.3299999999999999E-2</v>
      </c>
      <c r="G149" s="71">
        <f>(G144*F149)</f>
        <v>395.97040945034149</v>
      </c>
      <c r="H149" s="3"/>
      <c r="I149" s="4"/>
      <c r="J149" s="4"/>
      <c r="K149" s="4"/>
    </row>
    <row r="150" spans="1:11" s="1" customFormat="1" ht="13.9" customHeight="1">
      <c r="A150" s="45" t="s">
        <v>9</v>
      </c>
      <c r="B150" s="251" t="s">
        <v>99</v>
      </c>
      <c r="C150" s="251"/>
      <c r="D150" s="251"/>
      <c r="E150" s="251"/>
      <c r="F150" s="72">
        <v>2.2200000000000001E-2</v>
      </c>
      <c r="G150" s="71">
        <f>(G144*F150)</f>
        <v>105.52872856899857</v>
      </c>
      <c r="H150" s="3"/>
      <c r="I150" s="4"/>
      <c r="J150" s="4"/>
      <c r="K150" s="4"/>
    </row>
    <row r="151" spans="1:11" s="1" customFormat="1" ht="13.9" customHeight="1">
      <c r="A151" s="45" t="s">
        <v>12</v>
      </c>
      <c r="B151" s="203" t="s">
        <v>101</v>
      </c>
      <c r="C151" s="203"/>
      <c r="D151" s="203"/>
      <c r="E151" s="203"/>
      <c r="F151" s="72">
        <v>4.0000000000000002E-4</v>
      </c>
      <c r="G151" s="71">
        <f>(G144*F151)</f>
        <v>1.9014185327747493</v>
      </c>
      <c r="H151" s="3"/>
      <c r="I151" s="4"/>
      <c r="J151" s="4"/>
      <c r="K151" s="4"/>
    </row>
    <row r="152" spans="1:11" s="1" customFormat="1" ht="14.25" customHeight="1">
      <c r="A152" s="45" t="s">
        <v>14</v>
      </c>
      <c r="B152" s="203" t="s">
        <v>102</v>
      </c>
      <c r="C152" s="203"/>
      <c r="D152" s="203"/>
      <c r="E152" s="203"/>
      <c r="F152" s="72">
        <v>2.0000000000000001E-4</v>
      </c>
      <c r="G152" s="71">
        <f>(G144*F152)</f>
        <v>0.95070926638737463</v>
      </c>
      <c r="H152" s="3"/>
      <c r="I152" s="4"/>
      <c r="J152" s="4"/>
      <c r="K152" s="4"/>
    </row>
    <row r="153" spans="1:11" s="1" customFormat="1" ht="13.9" customHeight="1">
      <c r="A153" s="45" t="s">
        <v>61</v>
      </c>
      <c r="B153" s="203" t="s">
        <v>103</v>
      </c>
      <c r="C153" s="203"/>
      <c r="D153" s="203"/>
      <c r="E153" s="203"/>
      <c r="F153" s="72">
        <v>1.4E-3</v>
      </c>
      <c r="G153" s="71">
        <f>(G144*F153)</f>
        <v>6.654964864711622</v>
      </c>
      <c r="H153" s="3"/>
      <c r="I153" s="4"/>
      <c r="J153" s="4"/>
      <c r="K153" s="4"/>
    </row>
    <row r="154" spans="1:11" s="1" customFormat="1" ht="21.4" customHeight="1">
      <c r="A154" s="73" t="s">
        <v>63</v>
      </c>
      <c r="B154" s="203" t="s">
        <v>104</v>
      </c>
      <c r="C154" s="203"/>
      <c r="D154" s="203"/>
      <c r="E154" s="203"/>
      <c r="F154" s="74">
        <v>1.66E-2</v>
      </c>
      <c r="G154" s="71">
        <f>(G144*F154)</f>
        <v>78.908869110152082</v>
      </c>
      <c r="H154" s="3"/>
      <c r="I154" s="4"/>
      <c r="J154" s="4"/>
      <c r="K154" s="4"/>
    </row>
    <row r="155" spans="1:11" s="1" customFormat="1" ht="14.25" customHeight="1">
      <c r="A155" s="55"/>
      <c r="B155" s="222" t="s">
        <v>90</v>
      </c>
      <c r="C155" s="222"/>
      <c r="D155" s="222"/>
      <c r="E155" s="222"/>
      <c r="F155" s="167">
        <f>SUM(F149:F154)</f>
        <v>0.1241</v>
      </c>
      <c r="G155" s="57">
        <f>SUM(G149:G154)</f>
        <v>589.91509979336593</v>
      </c>
      <c r="H155" s="3"/>
      <c r="I155" s="4"/>
      <c r="J155" s="4"/>
      <c r="K155" s="4"/>
    </row>
    <row r="156" spans="1:11" s="1" customFormat="1" ht="14.25" customHeight="1">
      <c r="A156" s="4"/>
      <c r="B156" s="4"/>
      <c r="C156" s="4"/>
      <c r="D156" s="4"/>
      <c r="E156" s="4"/>
      <c r="F156" s="4"/>
      <c r="G156" s="4"/>
      <c r="H156" s="3"/>
      <c r="I156" s="4"/>
      <c r="J156" s="4"/>
      <c r="K156" s="4"/>
    </row>
    <row r="157" spans="1:11" s="1" customFormat="1" ht="14.25" customHeight="1">
      <c r="A157" s="207" t="s">
        <v>105</v>
      </c>
      <c r="B157" s="207"/>
      <c r="C157" s="207"/>
      <c r="D157" s="207"/>
      <c r="E157" s="207"/>
      <c r="F157" s="207"/>
      <c r="G157" s="207"/>
      <c r="H157" s="3"/>
      <c r="I157" s="4"/>
      <c r="J157" s="4"/>
      <c r="K157" s="4"/>
    </row>
    <row r="158" spans="1:11" s="1" customFormat="1" ht="15.75" customHeight="1">
      <c r="A158" s="207"/>
      <c r="B158" s="207"/>
      <c r="C158" s="207"/>
      <c r="D158" s="207"/>
      <c r="E158" s="207"/>
      <c r="F158" s="207"/>
      <c r="G158" s="207"/>
      <c r="H158" s="3"/>
      <c r="I158" s="4"/>
      <c r="J158" s="76"/>
      <c r="K158" s="4"/>
    </row>
    <row r="159" spans="1:11" s="1" customFormat="1" ht="15.75" customHeight="1">
      <c r="A159" s="26"/>
      <c r="B159" s="26"/>
      <c r="C159" s="26"/>
      <c r="D159" s="26"/>
      <c r="E159" s="26"/>
      <c r="F159" s="26"/>
      <c r="G159" s="26"/>
      <c r="H159" s="3"/>
      <c r="I159" s="4"/>
      <c r="J159" s="76"/>
      <c r="K159" s="4"/>
    </row>
    <row r="160" spans="1:11" s="1" customFormat="1" ht="97.5" customHeight="1">
      <c r="A160" s="219" t="s">
        <v>106</v>
      </c>
      <c r="B160" s="219"/>
      <c r="C160" s="219"/>
      <c r="D160" s="219"/>
      <c r="E160" s="219"/>
      <c r="F160" s="219"/>
      <c r="G160" s="219"/>
      <c r="H160" s="3"/>
      <c r="I160" s="4"/>
      <c r="J160" s="76"/>
      <c r="K160" s="4"/>
    </row>
    <row r="161" spans="1:11" s="1" customFormat="1" ht="15.75" customHeight="1">
      <c r="A161" s="26"/>
      <c r="B161" s="26"/>
      <c r="C161" s="26"/>
      <c r="D161" s="26"/>
      <c r="E161" s="26"/>
      <c r="F161" s="26"/>
      <c r="G161" s="26"/>
      <c r="H161" s="3"/>
      <c r="I161" s="4"/>
      <c r="J161" s="76"/>
      <c r="K161" s="4"/>
    </row>
    <row r="162" spans="1:11" s="1" customFormat="1" ht="96" customHeight="1">
      <c r="A162" s="219" t="s">
        <v>107</v>
      </c>
      <c r="B162" s="219"/>
      <c r="C162" s="219"/>
      <c r="D162" s="219"/>
      <c r="E162" s="219"/>
      <c r="F162" s="219"/>
      <c r="G162" s="219"/>
      <c r="H162" s="3"/>
      <c r="I162" s="4"/>
      <c r="J162" s="76"/>
      <c r="K162" s="4"/>
    </row>
    <row r="163" spans="1:11" s="1" customFormat="1" ht="135.75" customHeight="1">
      <c r="A163" s="219" t="s">
        <v>108</v>
      </c>
      <c r="B163" s="219"/>
      <c r="C163" s="219"/>
      <c r="D163" s="219"/>
      <c r="E163" s="219"/>
      <c r="F163" s="219"/>
      <c r="G163" s="219"/>
      <c r="H163" s="3"/>
      <c r="I163" s="4"/>
      <c r="J163" s="76"/>
      <c r="K163" s="4"/>
    </row>
    <row r="164" spans="1:11" s="1" customFormat="1" ht="207" customHeight="1">
      <c r="A164" s="219" t="s">
        <v>109</v>
      </c>
      <c r="B164" s="219"/>
      <c r="C164" s="219"/>
      <c r="D164" s="219"/>
      <c r="E164" s="219"/>
      <c r="F164" s="219"/>
      <c r="G164" s="219"/>
      <c r="H164" s="3"/>
      <c r="I164" s="4"/>
      <c r="J164" s="76"/>
      <c r="K164" s="4"/>
    </row>
    <row r="165" spans="1:11" s="1" customFormat="1" ht="173.25" customHeight="1">
      <c r="A165" s="219" t="s">
        <v>110</v>
      </c>
      <c r="B165" s="219"/>
      <c r="C165" s="219"/>
      <c r="D165" s="219"/>
      <c r="E165" s="219"/>
      <c r="F165" s="219"/>
      <c r="G165" s="219"/>
      <c r="H165" s="3"/>
      <c r="I165" s="4"/>
      <c r="J165" s="76"/>
      <c r="K165" s="4"/>
    </row>
    <row r="166" spans="1:11" s="1" customFormat="1" ht="96" customHeight="1">
      <c r="A166" s="219" t="s">
        <v>111</v>
      </c>
      <c r="B166" s="219"/>
      <c r="C166" s="219"/>
      <c r="D166" s="219"/>
      <c r="E166" s="219"/>
      <c r="F166" s="219"/>
      <c r="G166" s="219"/>
      <c r="H166" s="3"/>
      <c r="I166" s="4"/>
      <c r="J166" s="76"/>
      <c r="K166" s="4"/>
    </row>
    <row r="167" spans="1:11" s="1" customFormat="1" ht="15.75" customHeight="1">
      <c r="A167" s="26"/>
      <c r="B167" s="26"/>
      <c r="C167" s="26"/>
      <c r="D167" s="26"/>
      <c r="E167" s="26"/>
      <c r="F167" s="26"/>
      <c r="G167" s="26"/>
      <c r="H167" s="3"/>
      <c r="I167" s="4"/>
      <c r="J167" s="76"/>
      <c r="K167" s="4"/>
    </row>
    <row r="168" spans="1:11" s="1" customFormat="1">
      <c r="A168" s="4"/>
      <c r="B168" s="4"/>
      <c r="C168" s="4"/>
      <c r="D168" s="4"/>
      <c r="E168" s="4"/>
      <c r="F168" s="4"/>
      <c r="G168" s="4"/>
      <c r="H168" s="3"/>
      <c r="I168" s="4"/>
      <c r="J168" s="4"/>
      <c r="K168" s="4"/>
    </row>
    <row r="169" spans="1:11" s="1" customFormat="1" ht="29.25" customHeight="1">
      <c r="A169" s="215" t="s">
        <v>112</v>
      </c>
      <c r="B169" s="215"/>
      <c r="C169" s="215"/>
      <c r="D169" s="215"/>
      <c r="E169" s="215"/>
      <c r="F169" s="215"/>
      <c r="G169" s="66">
        <f>(F47/220*1.5)</f>
        <v>15.063395454545454</v>
      </c>
      <c r="H169" s="3"/>
      <c r="I169" s="4"/>
      <c r="J169" s="4"/>
      <c r="K169" s="4"/>
    </row>
    <row r="170" spans="1:11" s="1" customFormat="1" ht="14.25" customHeight="1">
      <c r="A170" s="4"/>
      <c r="B170" s="4"/>
      <c r="C170" s="4"/>
      <c r="D170" s="4"/>
      <c r="E170" s="4"/>
      <c r="F170" s="4"/>
      <c r="G170" s="4"/>
      <c r="H170" s="3"/>
      <c r="I170" s="4"/>
      <c r="J170" s="4"/>
      <c r="K170" s="4"/>
    </row>
    <row r="171" spans="1:11" s="1" customFormat="1" ht="13.9" customHeight="1">
      <c r="A171" s="221" t="s">
        <v>113</v>
      </c>
      <c r="B171" s="221"/>
      <c r="C171" s="221"/>
      <c r="D171" s="221"/>
      <c r="E171" s="221"/>
      <c r="F171" s="221"/>
      <c r="G171" s="221"/>
      <c r="H171" s="3"/>
      <c r="I171" s="4"/>
      <c r="J171" s="4"/>
      <c r="K171" s="4"/>
    </row>
    <row r="172" spans="1:11" s="1" customFormat="1" ht="13.9" customHeight="1">
      <c r="A172" s="65"/>
      <c r="B172" s="65"/>
      <c r="C172" s="65"/>
      <c r="D172" s="65"/>
      <c r="E172" s="65"/>
      <c r="F172" s="65"/>
      <c r="G172" s="65"/>
      <c r="H172" s="3"/>
      <c r="I172" s="4"/>
      <c r="J172" s="4"/>
      <c r="K172" s="4"/>
    </row>
    <row r="173" spans="1:11" s="1" customFormat="1" ht="25.5" customHeight="1">
      <c r="A173" s="27" t="s">
        <v>114</v>
      </c>
      <c r="B173" s="202" t="s">
        <v>115</v>
      </c>
      <c r="C173" s="202"/>
      <c r="D173" s="202"/>
      <c r="E173" s="202"/>
      <c r="F173" s="77" t="s">
        <v>116</v>
      </c>
      <c r="G173" s="27" t="s">
        <v>38</v>
      </c>
      <c r="H173" s="3"/>
      <c r="I173" s="4"/>
      <c r="J173" s="4"/>
      <c r="K173" s="4"/>
    </row>
    <row r="174" spans="1:11" s="1" customFormat="1" ht="31.5" customHeight="1">
      <c r="A174" s="21" t="s">
        <v>6</v>
      </c>
      <c r="B174" s="203" t="s">
        <v>117</v>
      </c>
      <c r="C174" s="203"/>
      <c r="D174" s="203"/>
      <c r="E174" s="203"/>
      <c r="F174" s="78"/>
      <c r="G174" s="79"/>
      <c r="H174" s="3"/>
      <c r="I174" s="4"/>
      <c r="J174" s="4"/>
      <c r="K174" s="4"/>
    </row>
    <row r="175" spans="1:11" s="1" customFormat="1" ht="14.25" customHeight="1">
      <c r="A175" s="205" t="s">
        <v>118</v>
      </c>
      <c r="B175" s="205"/>
      <c r="C175" s="205"/>
      <c r="D175" s="205"/>
      <c r="E175" s="205"/>
      <c r="F175" s="80"/>
      <c r="G175" s="57">
        <f>G174</f>
        <v>0</v>
      </c>
      <c r="H175" s="3"/>
      <c r="I175" s="4"/>
      <c r="J175" s="4"/>
      <c r="K175" s="4"/>
    </row>
    <row r="176" spans="1:11" s="1" customFormat="1" ht="35.25" customHeight="1">
      <c r="A176" s="207" t="s">
        <v>248</v>
      </c>
      <c r="B176" s="207"/>
      <c r="C176" s="207"/>
      <c r="D176" s="207"/>
      <c r="E176" s="207"/>
      <c r="F176" s="207"/>
      <c r="G176" s="207"/>
      <c r="H176" s="3"/>
      <c r="I176" s="4"/>
      <c r="J176" s="4"/>
      <c r="K176" s="4"/>
    </row>
    <row r="177" spans="1:11" s="1" customFormat="1" ht="62.1" customHeight="1">
      <c r="A177" s="207" t="s">
        <v>249</v>
      </c>
      <c r="B177" s="207"/>
      <c r="C177" s="207"/>
      <c r="D177" s="207"/>
      <c r="E177" s="207"/>
      <c r="F177" s="207"/>
      <c r="G177" s="207"/>
      <c r="H177" s="3"/>
      <c r="I177" s="4"/>
      <c r="J177" s="4"/>
      <c r="K177" s="4"/>
    </row>
    <row r="178" spans="1:11" s="1" customFormat="1" ht="13.9" customHeight="1">
      <c r="A178" s="81"/>
      <c r="B178" s="6"/>
      <c r="C178" s="6"/>
      <c r="D178" s="6"/>
      <c r="E178" s="6"/>
      <c r="F178" s="82"/>
      <c r="G178" s="83"/>
      <c r="H178" s="3"/>
      <c r="I178" s="4"/>
      <c r="J178" s="4"/>
      <c r="K178" s="4"/>
    </row>
    <row r="179" spans="1:11" s="1" customFormat="1" ht="13.9" customHeight="1">
      <c r="A179" s="187" t="s">
        <v>119</v>
      </c>
      <c r="B179" s="187"/>
      <c r="C179" s="187"/>
      <c r="D179" s="187"/>
      <c r="E179" s="187"/>
      <c r="F179" s="187"/>
      <c r="G179" s="187"/>
      <c r="H179" s="3"/>
      <c r="I179" s="4"/>
      <c r="J179" s="4"/>
      <c r="K179" s="4"/>
    </row>
    <row r="180" spans="1:11" s="1" customFormat="1" ht="13.9" customHeight="1">
      <c r="A180" s="252"/>
      <c r="B180" s="252"/>
      <c r="C180" s="252"/>
      <c r="D180" s="252"/>
      <c r="E180" s="252"/>
      <c r="F180" s="252"/>
      <c r="G180" s="252"/>
      <c r="H180" s="3"/>
      <c r="I180" s="4"/>
      <c r="J180" s="4"/>
      <c r="K180" s="4"/>
    </row>
    <row r="181" spans="1:11" s="1" customFormat="1" ht="14.25" customHeight="1">
      <c r="A181" s="27">
        <v>4</v>
      </c>
      <c r="B181" s="253" t="s">
        <v>120</v>
      </c>
      <c r="C181" s="253"/>
      <c r="D181" s="253"/>
      <c r="E181" s="253"/>
      <c r="F181" s="10"/>
      <c r="G181" s="27" t="s">
        <v>38</v>
      </c>
      <c r="H181" s="3"/>
      <c r="I181" s="4"/>
      <c r="J181" s="4"/>
      <c r="K181" s="4"/>
    </row>
    <row r="182" spans="1:11" s="1" customFormat="1" ht="15.75" customHeight="1">
      <c r="A182" s="21" t="s">
        <v>98</v>
      </c>
      <c r="B182" s="203" t="s">
        <v>99</v>
      </c>
      <c r="C182" s="203"/>
      <c r="D182" s="203"/>
      <c r="E182" s="203"/>
      <c r="F182" s="84">
        <f>F155</f>
        <v>0.1241</v>
      </c>
      <c r="G182" s="85">
        <f>G155</f>
        <v>589.91509979336593</v>
      </c>
      <c r="H182" s="3"/>
      <c r="I182" s="4"/>
      <c r="J182" s="4"/>
      <c r="K182" s="4"/>
    </row>
    <row r="183" spans="1:11" s="1" customFormat="1" ht="14.25" customHeight="1">
      <c r="A183" s="45" t="s">
        <v>114</v>
      </c>
      <c r="B183" s="203" t="s">
        <v>115</v>
      </c>
      <c r="C183" s="203"/>
      <c r="D183" s="203"/>
      <c r="E183" s="203"/>
      <c r="F183" s="86">
        <f>F174</f>
        <v>0</v>
      </c>
      <c r="G183" s="87">
        <f>G175</f>
        <v>0</v>
      </c>
      <c r="H183" s="3"/>
      <c r="I183" s="4"/>
      <c r="J183" s="4"/>
      <c r="K183" s="4"/>
    </row>
    <row r="184" spans="1:11" s="1" customFormat="1" ht="13.9" customHeight="1">
      <c r="A184" s="55"/>
      <c r="B184" s="222" t="s">
        <v>90</v>
      </c>
      <c r="C184" s="222"/>
      <c r="D184" s="222"/>
      <c r="E184" s="222"/>
      <c r="F184" s="88"/>
      <c r="G184" s="57">
        <f>SUM(G182:G183)</f>
        <v>589.91509979336593</v>
      </c>
      <c r="H184" s="3"/>
      <c r="I184" s="4"/>
      <c r="J184" s="4"/>
      <c r="K184" s="4"/>
    </row>
    <row r="185" spans="1:11" s="1" customFormat="1" ht="13.9" customHeight="1">
      <c r="A185" s="4"/>
      <c r="B185" s="4"/>
      <c r="C185" s="4"/>
      <c r="D185" s="4"/>
      <c r="E185" s="4"/>
      <c r="F185" s="4"/>
      <c r="G185" s="4"/>
      <c r="H185" s="3"/>
      <c r="I185" s="4"/>
      <c r="J185" s="4"/>
      <c r="K185" s="4"/>
    </row>
    <row r="186" spans="1:11" s="1" customFormat="1" ht="13.9" customHeight="1">
      <c r="A186" s="212" t="s">
        <v>121</v>
      </c>
      <c r="B186" s="212"/>
      <c r="C186" s="212"/>
      <c r="D186" s="212"/>
      <c r="E186" s="212"/>
      <c r="F186" s="212"/>
      <c r="G186" s="212"/>
      <c r="H186" s="3"/>
      <c r="I186" s="4"/>
      <c r="J186" s="4"/>
      <c r="K186" s="4"/>
    </row>
    <row r="187" spans="1:11" s="1" customFormat="1" ht="13.9" customHeight="1">
      <c r="A187" s="4"/>
      <c r="B187" s="4"/>
      <c r="C187" s="4"/>
      <c r="D187" s="4"/>
      <c r="E187" s="4"/>
      <c r="F187" s="4"/>
      <c r="G187" s="4"/>
      <c r="H187" s="3"/>
      <c r="I187" s="4"/>
      <c r="J187" s="4"/>
      <c r="K187" s="4"/>
    </row>
    <row r="188" spans="1:11" s="1" customFormat="1" ht="13.9" customHeight="1">
      <c r="A188" s="10">
        <v>5</v>
      </c>
      <c r="B188" s="205" t="s">
        <v>122</v>
      </c>
      <c r="C188" s="205"/>
      <c r="D188" s="205"/>
      <c r="E188" s="205"/>
      <c r="F188" s="205" t="s">
        <v>38</v>
      </c>
      <c r="G188" s="205"/>
      <c r="H188" s="3"/>
      <c r="I188" s="4"/>
      <c r="J188" s="4"/>
      <c r="K188" s="4"/>
    </row>
    <row r="189" spans="1:11" s="1" customFormat="1" ht="13.9" customHeight="1">
      <c r="A189" s="8" t="s">
        <v>6</v>
      </c>
      <c r="B189" s="250" t="s">
        <v>123</v>
      </c>
      <c r="C189" s="250"/>
      <c r="D189" s="250"/>
      <c r="E189" s="250"/>
      <c r="F189" s="254">
        <v>104.6</v>
      </c>
      <c r="G189" s="254"/>
      <c r="H189" s="3"/>
      <c r="I189" s="4"/>
      <c r="J189" s="4"/>
      <c r="K189" s="4"/>
    </row>
    <row r="190" spans="1:11" s="1" customFormat="1" ht="14.25" customHeight="1">
      <c r="A190" s="8" t="s">
        <v>9</v>
      </c>
      <c r="B190" s="250" t="s">
        <v>124</v>
      </c>
      <c r="C190" s="250"/>
      <c r="D190" s="250"/>
      <c r="E190" s="250"/>
      <c r="F190" s="254">
        <v>12.28</v>
      </c>
      <c r="G190" s="254"/>
      <c r="H190" s="3"/>
      <c r="I190" s="4"/>
      <c r="J190" s="4"/>
      <c r="K190" s="4"/>
    </row>
    <row r="191" spans="1:11" s="1" customFormat="1" ht="13.9" customHeight="1">
      <c r="A191" s="8" t="s">
        <v>12</v>
      </c>
      <c r="B191" s="250" t="s">
        <v>125</v>
      </c>
      <c r="C191" s="250"/>
      <c r="D191" s="250"/>
      <c r="E191" s="250"/>
      <c r="F191" s="254">
        <v>1.82</v>
      </c>
      <c r="G191" s="254"/>
      <c r="H191" s="3"/>
      <c r="I191" s="4"/>
      <c r="J191" s="4"/>
      <c r="K191" s="4"/>
    </row>
    <row r="192" spans="1:11" s="1" customFormat="1" ht="14.25" customHeight="1">
      <c r="A192" s="8" t="s">
        <v>14</v>
      </c>
      <c r="B192" s="250" t="s">
        <v>126</v>
      </c>
      <c r="C192" s="250"/>
      <c r="D192" s="250"/>
      <c r="E192" s="250"/>
      <c r="F192" s="254">
        <v>0.24</v>
      </c>
      <c r="G192" s="254"/>
      <c r="H192" s="3"/>
      <c r="I192" s="4"/>
      <c r="J192" s="4"/>
      <c r="K192" s="4"/>
    </row>
    <row r="193" spans="1:11" s="1" customFormat="1" ht="15.75" customHeight="1">
      <c r="A193" s="89"/>
      <c r="B193" s="205" t="s">
        <v>41</v>
      </c>
      <c r="C193" s="205"/>
      <c r="D193" s="205"/>
      <c r="E193" s="205"/>
      <c r="F193" s="255">
        <f>SUM(F189:F192)</f>
        <v>118.93999999999998</v>
      </c>
      <c r="G193" s="255"/>
      <c r="H193" s="3"/>
      <c r="I193" s="4"/>
      <c r="J193" s="4"/>
      <c r="K193" s="4"/>
    </row>
    <row r="194" spans="1:11" s="1" customFormat="1">
      <c r="A194" s="4"/>
      <c r="B194" s="4"/>
      <c r="C194" s="4"/>
      <c r="D194" s="4"/>
      <c r="E194" s="4"/>
      <c r="F194" s="4"/>
      <c r="G194" s="4"/>
      <c r="H194" s="3"/>
      <c r="I194" s="4"/>
      <c r="J194" s="4"/>
      <c r="K194" s="4"/>
    </row>
    <row r="195" spans="1:11" s="1" customFormat="1" ht="25.5" customHeight="1">
      <c r="A195" s="219" t="s">
        <v>127</v>
      </c>
      <c r="B195" s="219"/>
      <c r="C195" s="219"/>
      <c r="D195" s="219"/>
      <c r="E195" s="219"/>
      <c r="F195" s="219"/>
      <c r="G195" s="219"/>
      <c r="H195" s="3"/>
      <c r="I195" s="4"/>
      <c r="J195" s="4"/>
      <c r="K195" s="4"/>
    </row>
    <row r="196" spans="1:11" s="1" customFormat="1" ht="14.25" customHeight="1">
      <c r="A196" s="19"/>
      <c r="B196" s="4"/>
      <c r="C196" s="4"/>
      <c r="D196" s="4"/>
      <c r="E196" s="4"/>
      <c r="F196" s="4"/>
      <c r="G196" s="4"/>
      <c r="H196" s="3"/>
      <c r="I196" s="4"/>
      <c r="J196" s="4"/>
      <c r="K196" s="4"/>
    </row>
    <row r="197" spans="1:11" s="1" customFormat="1" ht="13.9" customHeight="1">
      <c r="A197" s="256" t="s">
        <v>128</v>
      </c>
      <c r="B197" s="256"/>
      <c r="C197" s="256"/>
      <c r="D197" s="256"/>
      <c r="E197" s="256"/>
      <c r="F197" s="256"/>
      <c r="G197" s="256"/>
      <c r="H197" s="3"/>
      <c r="I197" s="4"/>
      <c r="J197" s="4"/>
      <c r="K197" s="4"/>
    </row>
    <row r="198" spans="1:11" s="1" customFormat="1" ht="13.9" customHeight="1">
      <c r="A198" s="90"/>
      <c r="B198" s="90"/>
      <c r="C198" s="90"/>
      <c r="D198" s="90"/>
      <c r="E198" s="90"/>
      <c r="F198" s="90"/>
      <c r="G198" s="90"/>
      <c r="H198" s="3"/>
      <c r="I198" s="4"/>
      <c r="J198" s="4"/>
      <c r="K198" s="4"/>
    </row>
    <row r="199" spans="1:11" s="1" customFormat="1" ht="13.9" customHeight="1">
      <c r="A199" s="215" t="s">
        <v>129</v>
      </c>
      <c r="B199" s="215"/>
      <c r="C199" s="215"/>
      <c r="D199" s="215"/>
      <c r="E199" s="215"/>
      <c r="F199" s="215"/>
      <c r="G199" s="91">
        <f>F47+F121+G131+G184+F193</f>
        <v>5462.4014317302381</v>
      </c>
      <c r="H199" s="92"/>
      <c r="I199" s="4"/>
      <c r="J199" s="4"/>
      <c r="K199" s="4"/>
    </row>
    <row r="200" spans="1:11" s="1" customFormat="1" ht="13.9" customHeight="1">
      <c r="A200" s="4"/>
      <c r="B200" s="5"/>
      <c r="C200" s="5"/>
      <c r="D200" s="5"/>
      <c r="E200" s="5"/>
      <c r="F200" s="5"/>
      <c r="G200" s="93">
        <f>G199+G202</f>
        <v>5790.1455176340523</v>
      </c>
      <c r="H200" s="3"/>
      <c r="I200" s="3"/>
      <c r="J200" s="4"/>
      <c r="K200" s="4"/>
    </row>
    <row r="201" spans="1:11" s="1" customFormat="1" ht="13.9" customHeight="1">
      <c r="A201" s="24">
        <v>6</v>
      </c>
      <c r="B201" s="257" t="s">
        <v>130</v>
      </c>
      <c r="C201" s="257"/>
      <c r="D201" s="257"/>
      <c r="E201" s="257"/>
      <c r="F201" s="94" t="s">
        <v>47</v>
      </c>
      <c r="G201" s="95" t="s">
        <v>38</v>
      </c>
      <c r="H201" s="3"/>
      <c r="I201" s="96"/>
      <c r="J201" s="4"/>
      <c r="K201" s="4"/>
    </row>
    <row r="202" spans="1:11" s="1" customFormat="1" ht="13.9" customHeight="1">
      <c r="A202" s="97" t="s">
        <v>6</v>
      </c>
      <c r="B202" s="258" t="s">
        <v>131</v>
      </c>
      <c r="C202" s="258"/>
      <c r="D202" s="258"/>
      <c r="E202" s="258"/>
      <c r="F202" s="98">
        <v>0.06</v>
      </c>
      <c r="G202" s="99">
        <f>G199*F202</f>
        <v>327.74408590381427</v>
      </c>
      <c r="H202" s="96"/>
      <c r="I202" s="100"/>
      <c r="J202" s="4"/>
      <c r="K202" s="4"/>
    </row>
    <row r="203" spans="1:11" s="1" customFormat="1" ht="13.9" customHeight="1">
      <c r="A203" s="101" t="s">
        <v>9</v>
      </c>
      <c r="B203" s="197" t="s">
        <v>132</v>
      </c>
      <c r="C203" s="197"/>
      <c r="D203" s="197"/>
      <c r="E203" s="197"/>
      <c r="F203" s="102">
        <v>8.0299999999999996E-2</v>
      </c>
      <c r="G203" s="103">
        <f>(G199+G202)*F203</f>
        <v>464.94868506601438</v>
      </c>
      <c r="H203" s="96"/>
      <c r="I203" s="100"/>
      <c r="J203" s="50"/>
      <c r="K203" s="4"/>
    </row>
    <row r="204" spans="1:11" s="1" customFormat="1" ht="13.9" customHeight="1">
      <c r="A204" s="101" t="s">
        <v>12</v>
      </c>
      <c r="B204" s="197" t="s">
        <v>133</v>
      </c>
      <c r="C204" s="197"/>
      <c r="D204" s="197"/>
      <c r="E204" s="197"/>
      <c r="F204" s="102"/>
      <c r="G204" s="103"/>
      <c r="H204" s="96"/>
      <c r="I204" s="100"/>
      <c r="J204" s="50"/>
      <c r="K204" s="4"/>
    </row>
    <row r="205" spans="1:11" s="1" customFormat="1" ht="14.25" customHeight="1">
      <c r="A205" s="101"/>
      <c r="B205" s="197" t="s">
        <v>134</v>
      </c>
      <c r="C205" s="197"/>
      <c r="D205" s="197"/>
      <c r="E205" s="197"/>
      <c r="F205" s="102">
        <v>0.03</v>
      </c>
      <c r="G205" s="103">
        <f>((G199+G202+G203)/0.9135)*F205</f>
        <v>205.42181289655389</v>
      </c>
      <c r="H205" s="96"/>
      <c r="I205" s="102"/>
      <c r="J205" s="4"/>
      <c r="K205" s="4"/>
    </row>
    <row r="206" spans="1:11" s="1" customFormat="1" ht="14.25" customHeight="1">
      <c r="A206" s="101"/>
      <c r="B206" s="197" t="s">
        <v>135</v>
      </c>
      <c r="C206" s="197"/>
      <c r="D206" s="197"/>
      <c r="E206" s="197"/>
      <c r="F206" s="102">
        <v>6.4999999999999997E-3</v>
      </c>
      <c r="G206" s="103">
        <f>((G199+G202+G203)/0.9135)*F206</f>
        <v>44.508059460920009</v>
      </c>
      <c r="H206" s="96"/>
      <c r="I206" s="100"/>
      <c r="J206" s="104"/>
      <c r="K206" s="96"/>
    </row>
    <row r="207" spans="1:11" s="1" customFormat="1" ht="15.75" customHeight="1">
      <c r="A207" s="101"/>
      <c r="B207" s="197" t="s">
        <v>136</v>
      </c>
      <c r="C207" s="197"/>
      <c r="D207" s="197"/>
      <c r="E207" s="197"/>
      <c r="F207" s="102">
        <v>0.05</v>
      </c>
      <c r="G207" s="103">
        <f>((G199+G202+G203)/0.9135)*F207</f>
        <v>342.3696881609232</v>
      </c>
      <c r="H207" s="96"/>
      <c r="I207" s="100"/>
      <c r="J207" s="4"/>
      <c r="K207" s="4"/>
    </row>
    <row r="208" spans="1:11" s="1" customFormat="1" ht="17.25" customHeight="1">
      <c r="A208" s="105"/>
      <c r="B208" s="259" t="s">
        <v>41</v>
      </c>
      <c r="C208" s="259"/>
      <c r="D208" s="259"/>
      <c r="E208" s="259"/>
      <c r="F208" s="106">
        <f>SUM(F202:F207)</f>
        <v>0.2268</v>
      </c>
      <c r="G208" s="25">
        <f>SUM(G202:G207)</f>
        <v>1384.9923314882258</v>
      </c>
      <c r="H208" s="3"/>
      <c r="I208" s="107"/>
      <c r="J208" s="4"/>
      <c r="K208" s="4"/>
    </row>
    <row r="209" spans="1:11" s="1" customFormat="1">
      <c r="A209" s="4"/>
      <c r="B209" s="4"/>
      <c r="C209" s="4"/>
      <c r="D209" s="4"/>
      <c r="E209" s="4"/>
      <c r="F209" s="4"/>
      <c r="G209" s="4"/>
      <c r="H209" s="3"/>
      <c r="I209" s="4"/>
      <c r="J209" s="4"/>
      <c r="K209" s="4"/>
    </row>
    <row r="210" spans="1:11" s="1" customFormat="1">
      <c r="A210" s="189" t="s">
        <v>137</v>
      </c>
      <c r="B210" s="189"/>
      <c r="C210" s="189"/>
      <c r="D210" s="189"/>
      <c r="E210" s="189"/>
      <c r="F210" s="189"/>
      <c r="G210" s="189"/>
      <c r="H210" s="3"/>
      <c r="I210" s="4"/>
      <c r="J210" s="4"/>
      <c r="K210" s="4"/>
    </row>
    <row r="211" spans="1:11" s="1" customFormat="1" ht="13.9" customHeight="1">
      <c r="A211" s="189" t="s">
        <v>138</v>
      </c>
      <c r="B211" s="189"/>
      <c r="C211" s="189"/>
      <c r="D211" s="189"/>
      <c r="E211" s="189"/>
      <c r="F211" s="189"/>
      <c r="G211" s="189"/>
      <c r="H211" s="3"/>
      <c r="I211" s="4"/>
      <c r="J211" s="4"/>
      <c r="K211" s="4"/>
    </row>
    <row r="212" spans="1:11" s="1" customFormat="1" ht="56.25" customHeight="1">
      <c r="A212" s="260" t="s">
        <v>139</v>
      </c>
      <c r="B212" s="260"/>
      <c r="C212" s="260"/>
      <c r="D212" s="260"/>
      <c r="E212" s="260"/>
      <c r="F212" s="260"/>
      <c r="G212" s="260"/>
      <c r="H212" s="3"/>
      <c r="I212" s="4"/>
      <c r="J212" s="4"/>
      <c r="K212" s="4"/>
    </row>
    <row r="213" spans="1:11" s="1" customFormat="1" ht="56.25" customHeight="1">
      <c r="A213" s="207" t="s">
        <v>140</v>
      </c>
      <c r="B213" s="207"/>
      <c r="C213" s="207"/>
      <c r="D213" s="207"/>
      <c r="E213" s="207"/>
      <c r="F213" s="207"/>
      <c r="G213" s="207"/>
      <c r="H213" s="3"/>
      <c r="I213" s="4"/>
      <c r="J213" s="4"/>
      <c r="K213" s="4"/>
    </row>
    <row r="214" spans="1:11" s="1" customFormat="1" ht="14.25" customHeight="1">
      <c r="A214" s="90"/>
      <c r="B214" s="90"/>
      <c r="C214" s="90"/>
      <c r="D214" s="90"/>
      <c r="E214" s="90"/>
      <c r="F214" s="90"/>
      <c r="G214" s="90"/>
      <c r="H214" s="3"/>
      <c r="I214" s="4"/>
      <c r="J214" s="4"/>
      <c r="K214" s="4"/>
    </row>
    <row r="215" spans="1:11" s="1" customFormat="1" ht="11.25" customHeight="1">
      <c r="A215" s="90"/>
      <c r="B215" s="5"/>
      <c r="C215" s="5"/>
      <c r="D215" s="5"/>
      <c r="E215" s="5"/>
      <c r="F215" s="5"/>
      <c r="G215" s="5"/>
      <c r="H215" s="3"/>
      <c r="I215" s="4"/>
      <c r="J215" s="4"/>
      <c r="K215" s="4"/>
    </row>
    <row r="216" spans="1:11" s="1" customFormat="1" ht="13.5" customHeight="1">
      <c r="A216" s="187" t="s">
        <v>141</v>
      </c>
      <c r="B216" s="187"/>
      <c r="C216" s="187"/>
      <c r="D216" s="187"/>
      <c r="E216" s="187"/>
      <c r="F216" s="187"/>
      <c r="G216" s="187"/>
      <c r="H216" s="3"/>
      <c r="I216" s="4"/>
      <c r="J216" s="4"/>
      <c r="K216" s="4"/>
    </row>
    <row r="217" spans="1:11" s="1" customFormat="1" ht="13.9" customHeight="1">
      <c r="A217" s="16"/>
      <c r="B217" s="16"/>
      <c r="C217" s="16"/>
      <c r="D217" s="16"/>
      <c r="E217" s="16"/>
      <c r="F217" s="16"/>
      <c r="G217" s="16"/>
      <c r="H217" s="3"/>
      <c r="I217" s="4"/>
      <c r="J217" s="4"/>
      <c r="K217" s="4"/>
    </row>
    <row r="218" spans="1:11" s="1" customFormat="1" ht="13.9" customHeight="1">
      <c r="A218" s="108"/>
      <c r="B218" s="233" t="s">
        <v>142</v>
      </c>
      <c r="C218" s="233"/>
      <c r="D218" s="233"/>
      <c r="E218" s="233"/>
      <c r="F218" s="233" t="s">
        <v>143</v>
      </c>
      <c r="G218" s="233"/>
      <c r="H218" s="3"/>
      <c r="I218" s="4"/>
      <c r="J218" s="4"/>
      <c r="K218" s="4"/>
    </row>
    <row r="219" spans="1:11" s="1" customFormat="1" ht="13.9" customHeight="1">
      <c r="A219" s="17" t="s">
        <v>6</v>
      </c>
      <c r="B219" s="197" t="s">
        <v>144</v>
      </c>
      <c r="C219" s="197"/>
      <c r="D219" s="197"/>
      <c r="E219" s="197"/>
      <c r="F219" s="261">
        <f>F47</f>
        <v>2209.2979999999998</v>
      </c>
      <c r="G219" s="261"/>
      <c r="H219" s="3"/>
      <c r="I219" s="4"/>
      <c r="J219" s="4"/>
      <c r="K219" s="4"/>
    </row>
    <row r="220" spans="1:11" s="1" customFormat="1" ht="13.9" customHeight="1">
      <c r="A220" s="17" t="s">
        <v>9</v>
      </c>
      <c r="B220" s="197" t="s">
        <v>145</v>
      </c>
      <c r="C220" s="197"/>
      <c r="D220" s="197"/>
      <c r="E220" s="197"/>
      <c r="F220" s="261">
        <f>F121</f>
        <v>2387.2220347272728</v>
      </c>
      <c r="G220" s="261"/>
      <c r="H220" s="3"/>
      <c r="I220" s="4"/>
      <c r="J220" s="4"/>
      <c r="K220" s="4"/>
    </row>
    <row r="221" spans="1:11" s="1" customFormat="1" ht="13.9" customHeight="1">
      <c r="A221" s="17" t="s">
        <v>12</v>
      </c>
      <c r="B221" s="197" t="s">
        <v>146</v>
      </c>
      <c r="C221" s="197"/>
      <c r="D221" s="197"/>
      <c r="E221" s="197"/>
      <c r="F221" s="261">
        <f>G131</f>
        <v>157.02629720959999</v>
      </c>
      <c r="G221" s="261"/>
      <c r="H221" s="3"/>
      <c r="I221" s="4"/>
      <c r="J221" s="4"/>
      <c r="K221" s="4"/>
    </row>
    <row r="222" spans="1:11" s="1" customFormat="1" ht="13.9" customHeight="1">
      <c r="A222" s="17" t="s">
        <v>14</v>
      </c>
      <c r="B222" s="197" t="s">
        <v>147</v>
      </c>
      <c r="C222" s="197"/>
      <c r="D222" s="197"/>
      <c r="E222" s="197"/>
      <c r="F222" s="261">
        <f>G184</f>
        <v>589.91509979336593</v>
      </c>
      <c r="G222" s="261"/>
      <c r="H222" s="3"/>
      <c r="I222" s="107"/>
      <c r="J222" s="4"/>
      <c r="K222" s="4"/>
    </row>
    <row r="223" spans="1:11" s="1" customFormat="1" ht="13.9" customHeight="1">
      <c r="A223" s="17" t="s">
        <v>61</v>
      </c>
      <c r="B223" s="197" t="s">
        <v>148</v>
      </c>
      <c r="C223" s="197"/>
      <c r="D223" s="197"/>
      <c r="E223" s="197"/>
      <c r="F223" s="261">
        <f>F193</f>
        <v>118.93999999999998</v>
      </c>
      <c r="G223" s="261"/>
      <c r="H223" s="109"/>
      <c r="I223" s="4"/>
      <c r="J223" s="4"/>
      <c r="K223" s="4"/>
    </row>
    <row r="224" spans="1:11" s="1" customFormat="1" ht="14.25" customHeight="1">
      <c r="A224" s="198" t="s">
        <v>149</v>
      </c>
      <c r="B224" s="198"/>
      <c r="C224" s="198"/>
      <c r="D224" s="198"/>
      <c r="E224" s="198"/>
      <c r="F224" s="262">
        <f>F219+F220+F221+F222+F223</f>
        <v>5462.4014317302381</v>
      </c>
      <c r="G224" s="262"/>
      <c r="H224" s="3"/>
      <c r="I224" s="4"/>
      <c r="J224" s="4"/>
      <c r="K224" s="4"/>
    </row>
    <row r="225" spans="1:11" s="1" customFormat="1" ht="13.9" customHeight="1">
      <c r="A225" s="17" t="s">
        <v>63</v>
      </c>
      <c r="B225" s="197" t="s">
        <v>150</v>
      </c>
      <c r="C225" s="197"/>
      <c r="D225" s="197"/>
      <c r="E225" s="197"/>
      <c r="F225" s="261">
        <f>G208</f>
        <v>1384.9923314882258</v>
      </c>
      <c r="G225" s="261"/>
      <c r="H225" s="3"/>
      <c r="I225" s="4"/>
      <c r="J225" s="4"/>
      <c r="K225" s="4"/>
    </row>
    <row r="226" spans="1:11" s="1" customFormat="1" ht="23.25" customHeight="1">
      <c r="A226" s="182" t="s">
        <v>151</v>
      </c>
      <c r="B226" s="182"/>
      <c r="C226" s="182"/>
      <c r="D226" s="182"/>
      <c r="E226" s="182"/>
      <c r="F226" s="263">
        <f>F224+F225</f>
        <v>6847.3937632184643</v>
      </c>
      <c r="G226" s="263"/>
      <c r="H226" s="3"/>
      <c r="I226" s="4"/>
      <c r="J226" s="4"/>
      <c r="K226" s="4"/>
    </row>
    <row r="227" spans="1:11" s="1" customFormat="1" ht="18.75" customHeight="1">
      <c r="A227" s="110"/>
      <c r="B227" s="110"/>
      <c r="C227" s="110"/>
      <c r="D227" s="110"/>
      <c r="E227" s="110"/>
      <c r="F227" s="110"/>
      <c r="G227" s="110"/>
      <c r="H227" s="3"/>
      <c r="I227" s="4"/>
      <c r="J227" s="4"/>
      <c r="K227" s="4"/>
    </row>
    <row r="228" spans="1:11" s="1" customFormat="1" ht="13.9" customHeight="1">
      <c r="A228" s="187" t="s">
        <v>152</v>
      </c>
      <c r="B228" s="187"/>
      <c r="C228" s="187"/>
      <c r="D228" s="187"/>
      <c r="E228" s="187"/>
      <c r="F228" s="187"/>
      <c r="G228" s="187"/>
      <c r="H228" s="3"/>
      <c r="I228" s="4"/>
      <c r="J228" s="4"/>
      <c r="K228" s="4"/>
    </row>
    <row r="229" spans="1:11" s="1" customFormat="1" ht="14.25" customHeight="1">
      <c r="A229" s="4"/>
      <c r="B229" s="4"/>
      <c r="C229" s="4"/>
      <c r="D229" s="4"/>
      <c r="E229" s="4"/>
      <c r="F229" s="4"/>
      <c r="G229" s="4"/>
      <c r="H229" s="3"/>
      <c r="I229" s="4"/>
      <c r="J229" s="4"/>
      <c r="K229" s="4"/>
    </row>
    <row r="230" spans="1:11" s="1" customFormat="1" ht="53.25" customHeight="1">
      <c r="A230" s="205" t="s">
        <v>153</v>
      </c>
      <c r="B230" s="205"/>
      <c r="C230" s="10" t="s">
        <v>154</v>
      </c>
      <c r="D230" s="10" t="s">
        <v>155</v>
      </c>
      <c r="E230" s="10" t="s">
        <v>156</v>
      </c>
      <c r="F230" s="10" t="s">
        <v>157</v>
      </c>
      <c r="G230" s="10" t="s">
        <v>158</v>
      </c>
      <c r="H230" s="3"/>
      <c r="I230" s="4"/>
      <c r="J230" s="4"/>
      <c r="K230" s="4"/>
    </row>
    <row r="231" spans="1:11" s="1" customFormat="1" ht="38.25">
      <c r="A231" s="8" t="s">
        <v>159</v>
      </c>
      <c r="B231" s="111" t="str">
        <f>F34</f>
        <v>Posto 12X36 h DIURNO NÃO MOTORIZADO</v>
      </c>
      <c r="C231" s="112">
        <f>F226</f>
        <v>6847.3937632184643</v>
      </c>
      <c r="D231" s="8">
        <v>2</v>
      </c>
      <c r="E231" s="112">
        <f>C231*D231</f>
        <v>13694.787526436929</v>
      </c>
      <c r="F231" s="113">
        <v>1</v>
      </c>
      <c r="G231" s="112">
        <f>E231*F231</f>
        <v>13694.787526436929</v>
      </c>
      <c r="H231" s="3"/>
      <c r="I231" s="4"/>
      <c r="J231" s="4"/>
      <c r="K231" s="4"/>
    </row>
    <row r="232" spans="1:11" s="1" customFormat="1" ht="14.1" customHeight="1">
      <c r="A232" s="205" t="s">
        <v>160</v>
      </c>
      <c r="B232" s="205"/>
      <c r="C232" s="205"/>
      <c r="D232" s="205"/>
      <c r="E232" s="205"/>
      <c r="F232" s="205"/>
      <c r="G232" s="114">
        <f>G231</f>
        <v>13694.787526436929</v>
      </c>
      <c r="H232" s="3"/>
      <c r="I232" s="4"/>
      <c r="J232" s="4"/>
      <c r="K232" s="4"/>
    </row>
    <row r="233" spans="1:11" s="1" customFormat="1" ht="14.1" customHeight="1">
      <c r="A233" s="4"/>
      <c r="B233" s="4"/>
      <c r="C233" s="4"/>
      <c r="D233" s="4"/>
      <c r="E233" s="4"/>
      <c r="F233" s="4"/>
      <c r="G233" s="4"/>
      <c r="H233" s="3"/>
      <c r="I233" s="4"/>
      <c r="J233" s="4"/>
      <c r="K233" s="4"/>
    </row>
    <row r="234" spans="1:11" s="1" customFormat="1" ht="14.25" customHeight="1">
      <c r="A234" s="212" t="s">
        <v>161</v>
      </c>
      <c r="B234" s="212"/>
      <c r="C234" s="212"/>
      <c r="D234" s="212"/>
      <c r="E234" s="212"/>
      <c r="F234" s="212"/>
      <c r="G234" s="212"/>
      <c r="H234" s="3"/>
      <c r="I234" s="4"/>
      <c r="J234" s="4"/>
      <c r="K234" s="4"/>
    </row>
    <row r="235" spans="1:11" s="1" customFormat="1" ht="14.25" customHeight="1">
      <c r="A235" s="4"/>
      <c r="B235" s="4"/>
      <c r="C235" s="4"/>
      <c r="D235" s="4"/>
      <c r="E235" s="4"/>
      <c r="F235" s="4"/>
      <c r="G235" s="4"/>
      <c r="H235" s="3"/>
      <c r="I235" s="4"/>
      <c r="J235" s="4"/>
      <c r="K235" s="4"/>
    </row>
    <row r="236" spans="1:11" s="1" customFormat="1" ht="14.25" customHeight="1">
      <c r="A236" s="89"/>
      <c r="B236" s="205" t="s">
        <v>162</v>
      </c>
      <c r="C236" s="205"/>
      <c r="D236" s="205"/>
      <c r="E236" s="205"/>
      <c r="F236" s="205"/>
      <c r="G236" s="205"/>
      <c r="H236" s="3"/>
      <c r="I236" s="4"/>
      <c r="J236" s="4"/>
      <c r="K236" s="4"/>
    </row>
    <row r="237" spans="1:11" s="1" customFormat="1" ht="14.25" customHeight="1">
      <c r="A237" s="89"/>
      <c r="B237" s="269" t="s">
        <v>163</v>
      </c>
      <c r="C237" s="269"/>
      <c r="D237" s="269"/>
      <c r="E237" s="269"/>
      <c r="F237" s="205" t="s">
        <v>164</v>
      </c>
      <c r="G237" s="205"/>
      <c r="H237" s="3"/>
      <c r="I237" s="4"/>
      <c r="J237" s="4"/>
      <c r="K237" s="4"/>
    </row>
    <row r="238" spans="1:11" s="1" customFormat="1">
      <c r="A238" s="28" t="s">
        <v>6</v>
      </c>
      <c r="B238" s="264" t="s">
        <v>165</v>
      </c>
      <c r="C238" s="264"/>
      <c r="D238" s="264"/>
      <c r="E238" s="264"/>
      <c r="F238" s="265">
        <f>E231</f>
        <v>13694.787526436929</v>
      </c>
      <c r="G238" s="265"/>
      <c r="H238" s="3"/>
      <c r="I238" s="4"/>
      <c r="J238" s="4"/>
      <c r="K238" s="4"/>
    </row>
    <row r="239" spans="1:11" s="1" customFormat="1">
      <c r="A239" s="8" t="s">
        <v>9</v>
      </c>
      <c r="B239" s="264" t="s">
        <v>166</v>
      </c>
      <c r="C239" s="264"/>
      <c r="D239" s="264"/>
      <c r="E239" s="264"/>
      <c r="F239" s="265">
        <f>G232</f>
        <v>13694.787526436929</v>
      </c>
      <c r="G239" s="265"/>
      <c r="H239" s="3"/>
      <c r="I239" s="4"/>
      <c r="J239" s="4"/>
      <c r="K239" s="4"/>
    </row>
    <row r="240" spans="1:11" ht="26.25" customHeight="1">
      <c r="A240" s="8" t="s">
        <v>12</v>
      </c>
      <c r="B240" s="197" t="s">
        <v>167</v>
      </c>
      <c r="C240" s="197"/>
      <c r="D240" s="197"/>
      <c r="E240" s="197"/>
      <c r="F240" s="266">
        <f>F239*12</f>
        <v>164337.45031724314</v>
      </c>
      <c r="G240" s="266"/>
    </row>
    <row r="241" spans="1:8" s="1" customFormat="1" ht="27.75" customHeight="1">
      <c r="A241" s="4"/>
      <c r="B241" s="4"/>
      <c r="C241" s="4"/>
      <c r="D241" s="4"/>
      <c r="E241" s="4"/>
      <c r="F241" s="4"/>
      <c r="G241" s="4"/>
      <c r="H241" s="2"/>
    </row>
    <row r="242" spans="1:8">
      <c r="A242" s="267" t="s">
        <v>168</v>
      </c>
      <c r="B242" s="267"/>
      <c r="C242" s="267"/>
      <c r="D242" s="267"/>
      <c r="E242" s="267"/>
      <c r="F242" s="267"/>
      <c r="G242" s="267"/>
    </row>
    <row r="245" spans="1:8" ht="70.5" customHeight="1">
      <c r="A245" s="268" t="s">
        <v>169</v>
      </c>
      <c r="B245" s="268"/>
      <c r="C245" s="268"/>
      <c r="D245" s="268"/>
      <c r="E245" s="268"/>
      <c r="F245" s="268"/>
      <c r="G245" s="268"/>
    </row>
  </sheetData>
  <mergeCells count="228">
    <mergeCell ref="F223:G223"/>
    <mergeCell ref="A242:G242"/>
    <mergeCell ref="A245:G245"/>
    <mergeCell ref="A228:G228"/>
    <mergeCell ref="A230:B230"/>
    <mergeCell ref="A232:F232"/>
    <mergeCell ref="A234:G234"/>
    <mergeCell ref="B236:G236"/>
    <mergeCell ref="B237:E237"/>
    <mergeCell ref="F237:G237"/>
    <mergeCell ref="B238:E238"/>
    <mergeCell ref="F238:G238"/>
    <mergeCell ref="B239:E239"/>
    <mergeCell ref="F239:G239"/>
    <mergeCell ref="B240:E240"/>
    <mergeCell ref="F240:G240"/>
    <mergeCell ref="A224:E224"/>
    <mergeCell ref="F224:G224"/>
    <mergeCell ref="B225:E225"/>
    <mergeCell ref="F225:G225"/>
    <mergeCell ref="A226:E226"/>
    <mergeCell ref="F226:G226"/>
    <mergeCell ref="B207:E207"/>
    <mergeCell ref="B208:E208"/>
    <mergeCell ref="A210:G210"/>
    <mergeCell ref="A211:G211"/>
    <mergeCell ref="A212:G212"/>
    <mergeCell ref="A213:G213"/>
    <mergeCell ref="A216:G216"/>
    <mergeCell ref="B218:E218"/>
    <mergeCell ref="F218:G218"/>
    <mergeCell ref="B219:E219"/>
    <mergeCell ref="F219:G219"/>
    <mergeCell ref="B220:E220"/>
    <mergeCell ref="F220:G220"/>
    <mergeCell ref="B221:E221"/>
    <mergeCell ref="F221:G221"/>
    <mergeCell ref="B222:E222"/>
    <mergeCell ref="F222:G222"/>
    <mergeCell ref="B223:E223"/>
    <mergeCell ref="A195:G195"/>
    <mergeCell ref="A197:G197"/>
    <mergeCell ref="A199:F199"/>
    <mergeCell ref="B201:E201"/>
    <mergeCell ref="B202:E202"/>
    <mergeCell ref="B203:E203"/>
    <mergeCell ref="B204:E204"/>
    <mergeCell ref="B205:E205"/>
    <mergeCell ref="B206:E206"/>
    <mergeCell ref="B189:E189"/>
    <mergeCell ref="F189:G189"/>
    <mergeCell ref="B190:E190"/>
    <mergeCell ref="F190:G190"/>
    <mergeCell ref="B191:E191"/>
    <mergeCell ref="F191:G191"/>
    <mergeCell ref="B192:E192"/>
    <mergeCell ref="F192:G192"/>
    <mergeCell ref="B193:E193"/>
    <mergeCell ref="F193:G193"/>
    <mergeCell ref="A179:G179"/>
    <mergeCell ref="A180:G180"/>
    <mergeCell ref="B181:E181"/>
    <mergeCell ref="B182:E182"/>
    <mergeCell ref="B183:E183"/>
    <mergeCell ref="B184:E184"/>
    <mergeCell ref="A186:G186"/>
    <mergeCell ref="B188:E188"/>
    <mergeCell ref="F188:G188"/>
    <mergeCell ref="A165:G165"/>
    <mergeCell ref="A166:G166"/>
    <mergeCell ref="A169:F169"/>
    <mergeCell ref="A171:G171"/>
    <mergeCell ref="B173:E173"/>
    <mergeCell ref="B174:E174"/>
    <mergeCell ref="A175:E175"/>
    <mergeCell ref="A176:G176"/>
    <mergeCell ref="A177:G177"/>
    <mergeCell ref="B152:E152"/>
    <mergeCell ref="B153:E153"/>
    <mergeCell ref="B154:E154"/>
    <mergeCell ref="B155:E155"/>
    <mergeCell ref="A157:G158"/>
    <mergeCell ref="A160:G160"/>
    <mergeCell ref="A162:G162"/>
    <mergeCell ref="A163:G163"/>
    <mergeCell ref="A164:G164"/>
    <mergeCell ref="A138:G138"/>
    <mergeCell ref="A140:G140"/>
    <mergeCell ref="A142:G142"/>
    <mergeCell ref="A144:F144"/>
    <mergeCell ref="A146:G146"/>
    <mergeCell ref="B148:F148"/>
    <mergeCell ref="B149:E149"/>
    <mergeCell ref="B150:E150"/>
    <mergeCell ref="B151:E151"/>
    <mergeCell ref="B125:E125"/>
    <mergeCell ref="B126:E126"/>
    <mergeCell ref="B127:E127"/>
    <mergeCell ref="B128:E128"/>
    <mergeCell ref="B129:E129"/>
    <mergeCell ref="B130:E130"/>
    <mergeCell ref="B131:E131"/>
    <mergeCell ref="A133:G136"/>
    <mergeCell ref="A137:G137"/>
    <mergeCell ref="B117:E117"/>
    <mergeCell ref="F117:G117"/>
    <mergeCell ref="B118:E118"/>
    <mergeCell ref="F118:G118"/>
    <mergeCell ref="B119:E119"/>
    <mergeCell ref="F119:G119"/>
    <mergeCell ref="A121:E121"/>
    <mergeCell ref="F121:G121"/>
    <mergeCell ref="A123:G123"/>
    <mergeCell ref="B120:E120"/>
    <mergeCell ref="F120:G120"/>
    <mergeCell ref="A96:E96"/>
    <mergeCell ref="F96:G96"/>
    <mergeCell ref="A98:G98"/>
    <mergeCell ref="A99:G100"/>
    <mergeCell ref="A101:G101"/>
    <mergeCell ref="A102:G102"/>
    <mergeCell ref="A114:G114"/>
    <mergeCell ref="B116:E116"/>
    <mergeCell ref="F116:G116"/>
    <mergeCell ref="B105:E105"/>
    <mergeCell ref="F105:G105"/>
    <mergeCell ref="B106:E106"/>
    <mergeCell ref="F106:G106"/>
    <mergeCell ref="B107:E107"/>
    <mergeCell ref="F107:G107"/>
    <mergeCell ref="A108:E108"/>
    <mergeCell ref="F108:G108"/>
    <mergeCell ref="A104:F104"/>
    <mergeCell ref="A110:G110"/>
    <mergeCell ref="A112:G112"/>
    <mergeCell ref="A111:G111"/>
    <mergeCell ref="A113:G113"/>
    <mergeCell ref="A103:G103"/>
    <mergeCell ref="B91:E91"/>
    <mergeCell ref="F91:G91"/>
    <mergeCell ref="B92:E92"/>
    <mergeCell ref="F92:G92"/>
    <mergeCell ref="B93:E93"/>
    <mergeCell ref="F93:G93"/>
    <mergeCell ref="B94:E94"/>
    <mergeCell ref="F94:G94"/>
    <mergeCell ref="B95:E95"/>
    <mergeCell ref="F95:G95"/>
    <mergeCell ref="B78:E78"/>
    <mergeCell ref="A79:E79"/>
    <mergeCell ref="A81:G82"/>
    <mergeCell ref="A83:G84"/>
    <mergeCell ref="A85:G85"/>
    <mergeCell ref="A86:G86"/>
    <mergeCell ref="A88:G88"/>
    <mergeCell ref="B90:E90"/>
    <mergeCell ref="F90:G90"/>
    <mergeCell ref="A68:F68"/>
    <mergeCell ref="B70:E70"/>
    <mergeCell ref="B71:E71"/>
    <mergeCell ref="B72:E72"/>
    <mergeCell ref="B73:E73"/>
    <mergeCell ref="B74:E74"/>
    <mergeCell ref="B75:E75"/>
    <mergeCell ref="B76:E76"/>
    <mergeCell ref="B77:E77"/>
    <mergeCell ref="A59:E59"/>
    <mergeCell ref="A60:G62"/>
    <mergeCell ref="A63:G64"/>
    <mergeCell ref="A65:G67"/>
    <mergeCell ref="B46:D46"/>
    <mergeCell ref="F46:G46"/>
    <mergeCell ref="A47:E47"/>
    <mergeCell ref="F47:G47"/>
    <mergeCell ref="A48:G49"/>
    <mergeCell ref="A50:G50"/>
    <mergeCell ref="A52:G52"/>
    <mergeCell ref="A54:G54"/>
    <mergeCell ref="A55:G55"/>
    <mergeCell ref="A42:G42"/>
    <mergeCell ref="A43:G43"/>
    <mergeCell ref="B44:E44"/>
    <mergeCell ref="F44:G44"/>
    <mergeCell ref="B45:E45"/>
    <mergeCell ref="F45:G45"/>
    <mergeCell ref="B56:E56"/>
    <mergeCell ref="B57:E57"/>
    <mergeCell ref="B58:E58"/>
    <mergeCell ref="B35:E35"/>
    <mergeCell ref="F35:G35"/>
    <mergeCell ref="B36:E36"/>
    <mergeCell ref="F36:G36"/>
    <mergeCell ref="B37:E37"/>
    <mergeCell ref="F37:G37"/>
    <mergeCell ref="A39:G39"/>
    <mergeCell ref="A40:G40"/>
    <mergeCell ref="A41:G41"/>
    <mergeCell ref="A21:G21"/>
    <mergeCell ref="A22:G23"/>
    <mergeCell ref="A24:G25"/>
    <mergeCell ref="A26:G26"/>
    <mergeCell ref="A28:G28"/>
    <mergeCell ref="A30:G30"/>
    <mergeCell ref="A31:G31"/>
    <mergeCell ref="A33:G33"/>
    <mergeCell ref="B34:E34"/>
    <mergeCell ref="F34:G34"/>
    <mergeCell ref="A1:G2"/>
    <mergeCell ref="A3:G3"/>
    <mergeCell ref="A4:G4"/>
    <mergeCell ref="A5:G5"/>
    <mergeCell ref="A6:G6"/>
    <mergeCell ref="A7:G7"/>
    <mergeCell ref="A8:E8"/>
    <mergeCell ref="A10:G10"/>
    <mergeCell ref="B12:E12"/>
    <mergeCell ref="F12:G12"/>
    <mergeCell ref="B20:E20"/>
    <mergeCell ref="F20:G20"/>
    <mergeCell ref="B13:E13"/>
    <mergeCell ref="F13:G13"/>
    <mergeCell ref="B14:E14"/>
    <mergeCell ref="F14:G14"/>
    <mergeCell ref="B15:E15"/>
    <mergeCell ref="F15:G15"/>
    <mergeCell ref="A16:G18"/>
    <mergeCell ref="B19:E19"/>
    <mergeCell ref="F19:G19"/>
  </mergeCells>
  <printOptions horizontalCentered="1"/>
  <pageMargins left="0.39374999999999999" right="0.39374999999999999" top="0.53263888888888899" bottom="0.53263888888888899" header="0.39374999999999999" footer="0.39374999999999999"/>
  <pageSetup paperSize="9" scale="62" firstPageNumber="0" fitToHeight="6" orientation="portrait" horizontalDpi="300" verticalDpi="300" r:id="rId1"/>
  <headerFooter>
    <oddHeader>&amp;C&amp;10&amp;A</oddHeader>
    <oddFooter>&amp;C&amp;10Página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245"/>
  <sheetViews>
    <sheetView topLeftCell="A124" zoomScaleNormal="100" workbookViewId="0">
      <selection activeCell="A104" sqref="A104:G104"/>
    </sheetView>
  </sheetViews>
  <sheetFormatPr defaultColWidth="8.625" defaultRowHeight="14.25"/>
  <cols>
    <col min="1" max="1" width="12.25" style="1" customWidth="1"/>
    <col min="2" max="2" width="11.75" style="1" customWidth="1"/>
    <col min="3" max="3" width="12.75" style="1" customWidth="1"/>
    <col min="4" max="4" width="11.625" style="1" customWidth="1"/>
    <col min="5" max="5" width="12.75" style="1" customWidth="1"/>
    <col min="6" max="6" width="18.25" style="1" customWidth="1"/>
    <col min="7" max="7" width="23.25" style="1" customWidth="1"/>
    <col min="8" max="8" width="10.5" style="2" customWidth="1"/>
    <col min="9" max="9" width="15.25" style="1" customWidth="1"/>
    <col min="10" max="10" width="13" style="1" customWidth="1"/>
    <col min="11" max="64" width="10.5" style="1" customWidth="1"/>
    <col min="65" max="256" width="10" customWidth="1"/>
  </cols>
  <sheetData>
    <row r="1" spans="1:11">
      <c r="A1" s="171" t="s">
        <v>0</v>
      </c>
      <c r="B1" s="171"/>
      <c r="C1" s="171"/>
      <c r="D1" s="171"/>
      <c r="E1" s="171"/>
      <c r="F1" s="171"/>
      <c r="G1" s="171"/>
      <c r="H1" s="3"/>
      <c r="I1" s="4"/>
      <c r="J1" s="4"/>
      <c r="K1" s="4"/>
    </row>
    <row r="2" spans="1:11">
      <c r="A2" s="171"/>
      <c r="B2" s="171"/>
      <c r="C2" s="171"/>
      <c r="D2" s="171"/>
      <c r="E2" s="171"/>
      <c r="F2" s="171"/>
      <c r="G2" s="171"/>
      <c r="H2" s="3"/>
      <c r="I2" s="4"/>
      <c r="J2" s="4"/>
      <c r="K2" s="4"/>
    </row>
    <row r="3" spans="1:11">
      <c r="A3" s="270"/>
      <c r="B3" s="270"/>
      <c r="C3" s="270"/>
      <c r="D3" s="270"/>
      <c r="E3" s="270"/>
      <c r="F3" s="270"/>
      <c r="G3" s="270"/>
      <c r="H3" s="3"/>
      <c r="I3" s="4"/>
      <c r="J3" s="4"/>
      <c r="K3" s="4"/>
    </row>
    <row r="4" spans="1:11">
      <c r="A4" s="171" t="s">
        <v>1</v>
      </c>
      <c r="B4" s="171"/>
      <c r="C4" s="171"/>
      <c r="D4" s="171"/>
      <c r="E4" s="171"/>
      <c r="F4" s="171"/>
      <c r="G4" s="171"/>
      <c r="H4" s="3"/>
      <c r="I4" s="4"/>
      <c r="J4" s="4"/>
      <c r="K4" s="4"/>
    </row>
    <row r="5" spans="1:11">
      <c r="A5" s="172"/>
      <c r="B5" s="172"/>
      <c r="C5" s="172"/>
      <c r="D5" s="172"/>
      <c r="E5" s="172"/>
      <c r="F5" s="172"/>
      <c r="G5" s="172"/>
      <c r="H5" s="3"/>
      <c r="I5" s="4"/>
      <c r="J5" s="4"/>
      <c r="K5" s="4"/>
    </row>
    <row r="6" spans="1:11" ht="14.1" customHeight="1">
      <c r="A6" s="173" t="s">
        <v>2</v>
      </c>
      <c r="B6" s="173"/>
      <c r="C6" s="173"/>
      <c r="D6" s="173"/>
      <c r="E6" s="173"/>
      <c r="F6" s="173"/>
      <c r="G6" s="173"/>
      <c r="H6" s="3"/>
      <c r="I6" s="4"/>
      <c r="J6" s="4"/>
      <c r="K6" s="4"/>
    </row>
    <row r="7" spans="1:11" ht="13.9" customHeight="1">
      <c r="A7" s="174" t="s">
        <v>3</v>
      </c>
      <c r="B7" s="174"/>
      <c r="C7" s="174"/>
      <c r="D7" s="174"/>
      <c r="E7" s="174"/>
      <c r="F7" s="174"/>
      <c r="G7" s="174"/>
      <c r="H7" s="3"/>
      <c r="I7" s="4"/>
      <c r="J7" s="4"/>
      <c r="K7" s="4"/>
    </row>
    <row r="8" spans="1:11" ht="13.9" customHeight="1">
      <c r="A8" s="175" t="s">
        <v>4</v>
      </c>
      <c r="B8" s="175"/>
      <c r="C8" s="175"/>
      <c r="D8" s="175"/>
      <c r="E8" s="175"/>
      <c r="F8" s="5"/>
      <c r="G8" s="5"/>
      <c r="H8" s="3"/>
      <c r="I8" s="4"/>
      <c r="J8" s="4"/>
      <c r="K8" s="4"/>
    </row>
    <row r="9" spans="1:11">
      <c r="A9" s="6"/>
      <c r="B9" s="6"/>
      <c r="C9" s="6"/>
      <c r="D9" s="6"/>
      <c r="E9" s="6"/>
      <c r="F9" s="5"/>
      <c r="G9" s="5"/>
      <c r="H9" s="3"/>
      <c r="I9" s="4"/>
      <c r="J9" s="4"/>
      <c r="K9" s="4"/>
    </row>
    <row r="10" spans="1:11">
      <c r="A10" s="171" t="s">
        <v>5</v>
      </c>
      <c r="B10" s="171"/>
      <c r="C10" s="171"/>
      <c r="D10" s="171"/>
      <c r="E10" s="171"/>
      <c r="F10" s="171"/>
      <c r="G10" s="171"/>
      <c r="H10" s="3"/>
      <c r="I10" s="4"/>
      <c r="J10" s="4"/>
      <c r="K10" s="4"/>
    </row>
    <row r="11" spans="1:11">
      <c r="A11" s="7"/>
      <c r="B11" s="7"/>
      <c r="C11" s="7"/>
      <c r="D11" s="7"/>
      <c r="E11" s="7"/>
      <c r="F11" s="7"/>
      <c r="G11" s="7"/>
      <c r="H11" s="3"/>
      <c r="I11" s="4"/>
      <c r="J11" s="4"/>
      <c r="K11" s="4"/>
    </row>
    <row r="12" spans="1:11" ht="13.9" customHeight="1">
      <c r="A12" s="8" t="s">
        <v>6</v>
      </c>
      <c r="B12" s="176" t="s">
        <v>7</v>
      </c>
      <c r="C12" s="176"/>
      <c r="D12" s="176"/>
      <c r="E12" s="176"/>
      <c r="F12" s="177" t="s">
        <v>8</v>
      </c>
      <c r="G12" s="177"/>
      <c r="H12" s="3"/>
      <c r="I12" s="4"/>
      <c r="J12" s="4"/>
      <c r="K12" s="4"/>
    </row>
    <row r="13" spans="1:11" ht="15.75" customHeight="1">
      <c r="A13" s="8" t="s">
        <v>9</v>
      </c>
      <c r="B13" s="176" t="s">
        <v>10</v>
      </c>
      <c r="C13" s="176"/>
      <c r="D13" s="176"/>
      <c r="E13" s="176"/>
      <c r="F13" s="178" t="s">
        <v>11</v>
      </c>
      <c r="G13" s="178"/>
      <c r="H13" s="3"/>
      <c r="I13" s="4"/>
      <c r="J13" s="4"/>
      <c r="K13" s="4"/>
    </row>
    <row r="14" spans="1:11" ht="28.15" customHeight="1">
      <c r="A14" s="8" t="s">
        <v>12</v>
      </c>
      <c r="B14" s="176" t="s">
        <v>13</v>
      </c>
      <c r="C14" s="176"/>
      <c r="D14" s="176"/>
      <c r="E14" s="176"/>
      <c r="F14" s="179" t="s">
        <v>283</v>
      </c>
      <c r="G14" s="179"/>
      <c r="H14" s="3"/>
      <c r="I14" s="9"/>
      <c r="J14" s="4"/>
      <c r="K14" s="4"/>
    </row>
    <row r="15" spans="1:11" ht="14.1" customHeight="1">
      <c r="A15" s="8" t="s">
        <v>14</v>
      </c>
      <c r="B15" s="180" t="s">
        <v>15</v>
      </c>
      <c r="C15" s="180"/>
      <c r="D15" s="180"/>
      <c r="E15" s="180"/>
      <c r="F15" s="181">
        <v>12</v>
      </c>
      <c r="G15" s="181"/>
      <c r="H15" s="3"/>
      <c r="I15" s="4"/>
      <c r="J15" s="4"/>
      <c r="K15" s="4"/>
    </row>
    <row r="16" spans="1:11">
      <c r="A16" s="171" t="s">
        <v>16</v>
      </c>
      <c r="B16" s="171"/>
      <c r="C16" s="171"/>
      <c r="D16" s="171"/>
      <c r="E16" s="171"/>
      <c r="F16" s="171"/>
      <c r="G16" s="171"/>
      <c r="H16" s="3"/>
      <c r="I16" s="4"/>
      <c r="J16" s="4"/>
      <c r="K16" s="4"/>
    </row>
    <row r="17" spans="1:11">
      <c r="A17" s="171"/>
      <c r="B17" s="171"/>
      <c r="C17" s="171"/>
      <c r="D17" s="171"/>
      <c r="E17" s="171"/>
      <c r="F17" s="171"/>
      <c r="G17" s="171"/>
      <c r="H17" s="3"/>
      <c r="I17" s="4"/>
      <c r="J17" s="4"/>
      <c r="K17" s="4"/>
    </row>
    <row r="18" spans="1:11">
      <c r="A18" s="171"/>
      <c r="B18" s="171"/>
      <c r="C18" s="171"/>
      <c r="D18" s="171"/>
      <c r="E18" s="171"/>
      <c r="F18" s="171"/>
      <c r="G18" s="171"/>
      <c r="H18" s="3"/>
      <c r="I18" s="4"/>
      <c r="J18" s="4"/>
      <c r="K18" s="4"/>
    </row>
    <row r="19" spans="1:11" ht="25.5" customHeight="1">
      <c r="A19" s="10" t="s">
        <v>17</v>
      </c>
      <c r="B19" s="182" t="s">
        <v>18</v>
      </c>
      <c r="C19" s="182"/>
      <c r="D19" s="182"/>
      <c r="E19" s="182"/>
      <c r="F19" s="182" t="s">
        <v>19</v>
      </c>
      <c r="G19" s="182"/>
      <c r="H19" s="3"/>
      <c r="I19" s="4"/>
      <c r="J19" s="4"/>
      <c r="K19" s="4"/>
    </row>
    <row r="20" spans="1:11" ht="23.85" customHeight="1">
      <c r="A20" s="8" t="s">
        <v>20</v>
      </c>
      <c r="B20" s="183" t="s">
        <v>174</v>
      </c>
      <c r="C20" s="183"/>
      <c r="D20" s="183"/>
      <c r="E20" s="183"/>
      <c r="F20" s="183" t="s">
        <v>22</v>
      </c>
      <c r="G20" s="183"/>
      <c r="H20" s="3"/>
      <c r="I20" s="4"/>
      <c r="J20" s="4"/>
      <c r="K20" s="4"/>
    </row>
    <row r="21" spans="1:11">
      <c r="A21" s="184"/>
      <c r="B21" s="184"/>
      <c r="C21" s="184"/>
      <c r="D21" s="184"/>
      <c r="E21" s="184"/>
      <c r="F21" s="184"/>
      <c r="G21" s="184"/>
      <c r="H21" s="3"/>
      <c r="I21" s="4"/>
      <c r="J21" s="4"/>
      <c r="K21" s="4"/>
    </row>
    <row r="22" spans="1:11" ht="13.9" customHeight="1">
      <c r="A22" s="185" t="s">
        <v>23</v>
      </c>
      <c r="B22" s="185"/>
      <c r="C22" s="185"/>
      <c r="D22" s="185"/>
      <c r="E22" s="185"/>
      <c r="F22" s="185"/>
      <c r="G22" s="185"/>
      <c r="H22" s="3"/>
      <c r="I22" s="4"/>
      <c r="J22" s="4"/>
      <c r="K22" s="4"/>
    </row>
    <row r="23" spans="1:11">
      <c r="A23" s="185"/>
      <c r="B23" s="185"/>
      <c r="C23" s="185"/>
      <c r="D23" s="185"/>
      <c r="E23" s="185"/>
      <c r="F23" s="185"/>
      <c r="G23" s="185"/>
      <c r="H23" s="3"/>
      <c r="I23" s="4"/>
      <c r="J23" s="4"/>
      <c r="K23" s="4"/>
    </row>
    <row r="24" spans="1:11" ht="14.25" customHeight="1">
      <c r="A24" s="185" t="s">
        <v>24</v>
      </c>
      <c r="B24" s="185"/>
      <c r="C24" s="185"/>
      <c r="D24" s="185"/>
      <c r="E24" s="185"/>
      <c r="F24" s="185"/>
      <c r="G24" s="185"/>
      <c r="H24" s="3"/>
      <c r="I24" s="4"/>
      <c r="J24" s="4"/>
      <c r="K24" s="4"/>
    </row>
    <row r="25" spans="1:11">
      <c r="A25" s="185"/>
      <c r="B25" s="185"/>
      <c r="C25" s="185"/>
      <c r="D25" s="185"/>
      <c r="E25" s="185"/>
      <c r="F25" s="185"/>
      <c r="G25" s="185"/>
      <c r="H25" s="3"/>
      <c r="I25" s="4"/>
      <c r="J25" s="4"/>
      <c r="K25" s="4"/>
    </row>
    <row r="26" spans="1:11" ht="26.25" customHeight="1">
      <c r="A26" s="186" t="s">
        <v>284</v>
      </c>
      <c r="B26" s="186"/>
      <c r="C26" s="186"/>
      <c r="D26" s="186"/>
      <c r="E26" s="186"/>
      <c r="F26" s="186"/>
      <c r="G26" s="186"/>
      <c r="H26" s="3"/>
      <c r="I26" s="4"/>
      <c r="J26" s="4"/>
      <c r="K26" s="4"/>
    </row>
    <row r="27" spans="1:11">
      <c r="A27" s="12"/>
      <c r="B27" s="12"/>
      <c r="C27" s="12"/>
      <c r="D27" s="12"/>
      <c r="E27" s="12"/>
      <c r="F27" s="12"/>
      <c r="G27" s="12"/>
      <c r="H27" s="3"/>
      <c r="I27" s="4"/>
      <c r="J27" s="4"/>
      <c r="K27" s="4"/>
    </row>
    <row r="28" spans="1:11" ht="14.25" customHeight="1">
      <c r="A28" s="187" t="s">
        <v>25</v>
      </c>
      <c r="B28" s="187"/>
      <c r="C28" s="187"/>
      <c r="D28" s="187"/>
      <c r="E28" s="187"/>
      <c r="F28" s="187"/>
      <c r="G28" s="187"/>
      <c r="H28" s="3"/>
      <c r="I28" s="4"/>
      <c r="J28" s="4"/>
      <c r="K28" s="4"/>
    </row>
    <row r="29" spans="1:11">
      <c r="A29" s="13"/>
      <c r="B29" s="12"/>
      <c r="C29" s="14"/>
      <c r="D29" s="12"/>
      <c r="E29" s="12"/>
      <c r="F29" s="12"/>
      <c r="G29" s="12"/>
      <c r="H29" s="3"/>
      <c r="I29" s="4"/>
      <c r="J29" s="4"/>
      <c r="K29" s="4"/>
    </row>
    <row r="30" spans="1:11">
      <c r="A30" s="188" t="s">
        <v>26</v>
      </c>
      <c r="B30" s="188"/>
      <c r="C30" s="188"/>
      <c r="D30" s="188"/>
      <c r="E30" s="188"/>
      <c r="F30" s="188"/>
      <c r="G30" s="188"/>
      <c r="H30" s="3"/>
      <c r="I30" s="4"/>
      <c r="J30" s="4"/>
      <c r="K30" s="4"/>
    </row>
    <row r="31" spans="1:11">
      <c r="A31" s="189" t="s">
        <v>27</v>
      </c>
      <c r="B31" s="189"/>
      <c r="C31" s="189"/>
      <c r="D31" s="189"/>
      <c r="E31" s="189"/>
      <c r="F31" s="189"/>
      <c r="G31" s="189"/>
      <c r="H31" s="3"/>
      <c r="I31" s="4"/>
      <c r="J31" s="4"/>
      <c r="K31" s="4"/>
    </row>
    <row r="32" spans="1:11">
      <c r="A32" s="15"/>
      <c r="B32" s="16"/>
      <c r="C32" s="16"/>
      <c r="D32" s="16"/>
      <c r="E32" s="16"/>
      <c r="F32" s="16"/>
      <c r="G32" s="16"/>
      <c r="H32" s="3"/>
      <c r="I32" s="4"/>
      <c r="J32" s="4"/>
      <c r="K32" s="4"/>
    </row>
    <row r="33" spans="1:11" ht="13.9" customHeight="1">
      <c r="A33" s="196" t="s">
        <v>28</v>
      </c>
      <c r="B33" s="196"/>
      <c r="C33" s="196"/>
      <c r="D33" s="196"/>
      <c r="E33" s="196"/>
      <c r="F33" s="196"/>
      <c r="G33" s="196"/>
      <c r="H33" s="3"/>
      <c r="I33" s="4"/>
      <c r="J33" s="4"/>
      <c r="K33" s="4"/>
    </row>
    <row r="34" spans="1:11" ht="14.25" customHeight="1">
      <c r="A34" s="17">
        <v>1</v>
      </c>
      <c r="B34" s="197" t="s">
        <v>29</v>
      </c>
      <c r="C34" s="197"/>
      <c r="D34" s="197"/>
      <c r="E34" s="197"/>
      <c r="F34" s="198" t="str">
        <f>B20</f>
        <v>Posto 12X36 h NOTURNO NÃO MOTORIZADO</v>
      </c>
      <c r="G34" s="198"/>
      <c r="H34" s="3"/>
      <c r="I34" s="4"/>
      <c r="J34" s="4"/>
      <c r="K34" s="4"/>
    </row>
    <row r="35" spans="1:11" ht="13.9" customHeight="1">
      <c r="A35" s="17">
        <v>2</v>
      </c>
      <c r="B35" s="197" t="s">
        <v>30</v>
      </c>
      <c r="C35" s="197"/>
      <c r="D35" s="197"/>
      <c r="E35" s="197"/>
      <c r="F35" s="199" t="s">
        <v>31</v>
      </c>
      <c r="G35" s="199"/>
      <c r="H35" s="3"/>
      <c r="I35" s="4"/>
      <c r="J35" s="4"/>
      <c r="K35" s="4"/>
    </row>
    <row r="36" spans="1:11" ht="13.9" customHeight="1">
      <c r="A36" s="17">
        <v>3</v>
      </c>
      <c r="B36" s="197" t="s">
        <v>32</v>
      </c>
      <c r="C36" s="197"/>
      <c r="D36" s="197"/>
      <c r="E36" s="197"/>
      <c r="F36" s="200">
        <v>1699.46</v>
      </c>
      <c r="G36" s="200"/>
      <c r="H36" s="3"/>
      <c r="I36" s="4"/>
      <c r="J36" s="4"/>
      <c r="K36" s="4"/>
    </row>
    <row r="37" spans="1:11" ht="13.9" customHeight="1">
      <c r="A37" s="17">
        <v>4</v>
      </c>
      <c r="B37" s="197" t="s">
        <v>33</v>
      </c>
      <c r="C37" s="197"/>
      <c r="D37" s="197"/>
      <c r="E37" s="197"/>
      <c r="F37" s="201">
        <v>45658</v>
      </c>
      <c r="G37" s="201"/>
      <c r="H37" s="3"/>
      <c r="I37" s="4"/>
      <c r="J37" s="4"/>
      <c r="K37" s="4"/>
    </row>
    <row r="38" spans="1:11">
      <c r="A38" s="18"/>
      <c r="B38" s="19"/>
      <c r="C38" s="19"/>
      <c r="D38" s="19"/>
      <c r="E38" s="19"/>
      <c r="F38" s="20"/>
      <c r="G38" s="20"/>
      <c r="H38" s="3"/>
      <c r="I38" s="4"/>
      <c r="J38" s="4"/>
      <c r="K38" s="4"/>
    </row>
    <row r="39" spans="1:11">
      <c r="A39" s="190" t="s">
        <v>34</v>
      </c>
      <c r="B39" s="190"/>
      <c r="C39" s="190"/>
      <c r="D39" s="190"/>
      <c r="E39" s="190"/>
      <c r="F39" s="190"/>
      <c r="G39" s="190"/>
      <c r="H39" s="3"/>
      <c r="I39" s="4"/>
      <c r="J39" s="4"/>
      <c r="K39" s="4"/>
    </row>
    <row r="40" spans="1:11">
      <c r="A40" s="271"/>
      <c r="B40" s="271"/>
      <c r="C40" s="271"/>
      <c r="D40" s="271"/>
      <c r="E40" s="271"/>
      <c r="F40" s="271"/>
      <c r="G40" s="271"/>
      <c r="H40" s="3"/>
      <c r="I40" s="4"/>
      <c r="J40" s="4"/>
      <c r="K40" s="4"/>
    </row>
    <row r="41" spans="1:11" ht="13.9" customHeight="1">
      <c r="A41" s="191" t="s">
        <v>35</v>
      </c>
      <c r="B41" s="191"/>
      <c r="C41" s="191"/>
      <c r="D41" s="191"/>
      <c r="E41" s="191"/>
      <c r="F41" s="191"/>
      <c r="G41" s="191"/>
      <c r="H41" s="3"/>
      <c r="I41" s="4"/>
      <c r="J41" s="4"/>
      <c r="K41" s="4"/>
    </row>
    <row r="42" spans="1:11">
      <c r="A42" s="192"/>
      <c r="B42" s="192"/>
      <c r="C42" s="192"/>
      <c r="D42" s="192"/>
      <c r="E42" s="192"/>
      <c r="F42" s="192"/>
      <c r="G42" s="192"/>
      <c r="H42" s="3"/>
      <c r="I42" s="4"/>
      <c r="J42" s="4"/>
      <c r="K42" s="4"/>
    </row>
    <row r="43" spans="1:11">
      <c r="A43" s="193" t="s">
        <v>36</v>
      </c>
      <c r="B43" s="193"/>
      <c r="C43" s="193"/>
      <c r="D43" s="193"/>
      <c r="E43" s="193"/>
      <c r="F43" s="193"/>
      <c r="G43" s="193"/>
      <c r="H43" s="3"/>
      <c r="I43" s="4"/>
      <c r="J43" s="4"/>
      <c r="K43" s="4"/>
    </row>
    <row r="44" spans="1:11" ht="13.9" customHeight="1">
      <c r="A44" s="10">
        <v>1</v>
      </c>
      <c r="B44" s="182" t="s">
        <v>37</v>
      </c>
      <c r="C44" s="182"/>
      <c r="D44" s="182"/>
      <c r="E44" s="182"/>
      <c r="F44" s="182" t="s">
        <v>38</v>
      </c>
      <c r="G44" s="182"/>
      <c r="H44" s="3"/>
      <c r="I44" s="4"/>
      <c r="J44" s="4"/>
      <c r="K44" s="4"/>
    </row>
    <row r="45" spans="1:11" s="1" customFormat="1" ht="13.9" customHeight="1">
      <c r="A45" s="21" t="s">
        <v>6</v>
      </c>
      <c r="B45" s="194" t="s">
        <v>39</v>
      </c>
      <c r="C45" s="194"/>
      <c r="D45" s="194"/>
      <c r="E45" s="194"/>
      <c r="F45" s="195">
        <f>F36</f>
        <v>1699.46</v>
      </c>
      <c r="G45" s="195"/>
      <c r="H45" s="3"/>
      <c r="I45" s="4"/>
      <c r="J45" s="4"/>
      <c r="K45" s="4"/>
    </row>
    <row r="46" spans="1:11" s="1" customFormat="1" ht="13.9" customHeight="1">
      <c r="A46" s="22" t="s">
        <v>9</v>
      </c>
      <c r="B46" s="194" t="s">
        <v>40</v>
      </c>
      <c r="C46" s="194"/>
      <c r="D46" s="194"/>
      <c r="E46" s="23">
        <v>0.3</v>
      </c>
      <c r="F46" s="209">
        <f>E46*F45</f>
        <v>509.83799999999997</v>
      </c>
      <c r="G46" s="209"/>
      <c r="H46" s="3"/>
      <c r="I46" s="4"/>
      <c r="J46" s="4"/>
      <c r="K46" s="4"/>
    </row>
    <row r="47" spans="1:11" s="1" customFormat="1" ht="13.9" customHeight="1">
      <c r="A47" s="22" t="s">
        <v>12</v>
      </c>
      <c r="B47" s="194" t="s">
        <v>171</v>
      </c>
      <c r="C47" s="194"/>
      <c r="D47" s="194"/>
      <c r="E47" s="23">
        <v>0.2</v>
      </c>
      <c r="F47" s="209">
        <f>((F45+F46)*(7/12))*20%</f>
        <v>257.7514333333333</v>
      </c>
      <c r="G47" s="209"/>
      <c r="H47" s="3"/>
      <c r="I47" s="4"/>
      <c r="J47" s="4"/>
      <c r="K47" s="4"/>
    </row>
    <row r="48" spans="1:11" s="1" customFormat="1" ht="13.9" customHeight="1">
      <c r="A48" s="22" t="s">
        <v>14</v>
      </c>
      <c r="B48" s="194" t="s">
        <v>172</v>
      </c>
      <c r="C48" s="194"/>
      <c r="D48" s="194"/>
      <c r="E48" s="23">
        <v>0.2</v>
      </c>
      <c r="F48" s="209">
        <f>((F45+F46)*(1/12))+((F45+F46)*(1/12))*20%</f>
        <v>220.92979999999997</v>
      </c>
      <c r="G48" s="209"/>
      <c r="H48" s="3"/>
      <c r="I48" s="4"/>
      <c r="J48" s="4"/>
      <c r="K48" s="4"/>
    </row>
    <row r="49" spans="1:11" s="1" customFormat="1" ht="13.9" customHeight="1">
      <c r="A49" s="210" t="s">
        <v>41</v>
      </c>
      <c r="B49" s="210"/>
      <c r="C49" s="210"/>
      <c r="D49" s="210"/>
      <c r="E49" s="210"/>
      <c r="F49" s="211">
        <f>SUM(F45:G48)</f>
        <v>2687.979233333333</v>
      </c>
      <c r="G49" s="211"/>
      <c r="H49" s="3"/>
      <c r="I49" s="4"/>
      <c r="J49" s="4"/>
      <c r="K49" s="4"/>
    </row>
    <row r="50" spans="1:11" s="1" customFormat="1" ht="13.9" customHeight="1">
      <c r="A50" s="191" t="s">
        <v>42</v>
      </c>
      <c r="B50" s="191"/>
      <c r="C50" s="191"/>
      <c r="D50" s="191"/>
      <c r="E50" s="191"/>
      <c r="F50" s="191"/>
      <c r="G50" s="191"/>
      <c r="H50" s="3"/>
      <c r="I50" s="4"/>
      <c r="J50" s="4"/>
      <c r="K50" s="4"/>
    </row>
    <row r="51" spans="1:11" s="1" customFormat="1">
      <c r="A51" s="191"/>
      <c r="B51" s="191"/>
      <c r="C51" s="191"/>
      <c r="D51" s="191"/>
      <c r="E51" s="191"/>
      <c r="F51" s="191"/>
      <c r="G51" s="191"/>
      <c r="H51" s="3"/>
      <c r="I51" s="4"/>
      <c r="J51" s="4"/>
      <c r="K51" s="4"/>
    </row>
    <row r="52" spans="1:11" s="1" customFormat="1" ht="61.15" customHeight="1">
      <c r="A52" s="207" t="s">
        <v>282</v>
      </c>
      <c r="B52" s="207"/>
      <c r="C52" s="207"/>
      <c r="D52" s="207"/>
      <c r="E52" s="207"/>
      <c r="F52" s="207"/>
      <c r="G52" s="207"/>
      <c r="H52" s="3"/>
      <c r="I52" s="4"/>
      <c r="J52" s="4"/>
      <c r="K52" s="4"/>
    </row>
    <row r="53" spans="1:11" s="1" customFormat="1" ht="17.25" customHeight="1">
      <c r="A53" s="26"/>
      <c r="B53" s="26"/>
      <c r="C53" s="26"/>
      <c r="D53" s="26"/>
      <c r="E53" s="26"/>
      <c r="F53" s="26"/>
      <c r="G53" s="26"/>
      <c r="H53" s="3"/>
      <c r="I53" s="4"/>
      <c r="J53" s="4"/>
      <c r="K53" s="4"/>
    </row>
    <row r="54" spans="1:11" s="1" customFormat="1">
      <c r="A54" s="212" t="s">
        <v>43</v>
      </c>
      <c r="B54" s="212"/>
      <c r="C54" s="212"/>
      <c r="D54" s="212"/>
      <c r="E54" s="212"/>
      <c r="F54" s="212"/>
      <c r="G54" s="212"/>
      <c r="H54" s="3"/>
      <c r="I54" s="4"/>
      <c r="J54" s="4"/>
      <c r="K54" s="4"/>
    </row>
    <row r="55" spans="1:11" s="1" customFormat="1">
      <c r="A55" s="15"/>
      <c r="B55" s="16"/>
      <c r="C55" s="16"/>
      <c r="D55" s="16"/>
      <c r="E55" s="16"/>
      <c r="F55" s="16"/>
      <c r="G55" s="16"/>
      <c r="H55" s="3"/>
      <c r="I55" s="4"/>
      <c r="J55" s="4"/>
      <c r="K55" s="4"/>
    </row>
    <row r="56" spans="1:11" s="1" customFormat="1" ht="13.9" customHeight="1">
      <c r="A56" s="213" t="s">
        <v>44</v>
      </c>
      <c r="B56" s="213"/>
      <c r="C56" s="213"/>
      <c r="D56" s="213"/>
      <c r="E56" s="213"/>
      <c r="F56" s="213"/>
      <c r="G56" s="213"/>
      <c r="H56" s="3"/>
      <c r="I56" s="4"/>
      <c r="J56" s="4"/>
      <c r="K56" s="4"/>
    </row>
    <row r="57" spans="1:11" s="1" customFormat="1">
      <c r="A57" s="214"/>
      <c r="B57" s="214"/>
      <c r="C57" s="214"/>
      <c r="D57" s="214"/>
      <c r="E57" s="214"/>
      <c r="F57" s="214"/>
      <c r="G57" s="214"/>
      <c r="H57" s="3"/>
      <c r="I57" s="4"/>
      <c r="J57" s="4"/>
      <c r="K57" s="4"/>
    </row>
    <row r="58" spans="1:11" s="1" customFormat="1" ht="26.25" customHeight="1">
      <c r="A58" s="27" t="s">
        <v>45</v>
      </c>
      <c r="B58" s="202" t="s">
        <v>46</v>
      </c>
      <c r="C58" s="202"/>
      <c r="D58" s="202"/>
      <c r="E58" s="202"/>
      <c r="F58" s="27" t="s">
        <v>47</v>
      </c>
      <c r="G58" s="27" t="s">
        <v>38</v>
      </c>
      <c r="H58" s="3"/>
      <c r="I58" s="4"/>
      <c r="J58" s="4"/>
      <c r="K58" s="4"/>
    </row>
    <row r="59" spans="1:11" s="1" customFormat="1" ht="13.9" customHeight="1">
      <c r="A59" s="28" t="s">
        <v>6</v>
      </c>
      <c r="B59" s="203" t="s">
        <v>48</v>
      </c>
      <c r="C59" s="203"/>
      <c r="D59" s="203"/>
      <c r="E59" s="203"/>
      <c r="F59" s="29">
        <f>(1/12)</f>
        <v>8.3333333333333329E-2</v>
      </c>
      <c r="G59" s="30">
        <f>F49*F59</f>
        <v>223.99826944444442</v>
      </c>
      <c r="H59" s="3"/>
      <c r="I59" s="4"/>
      <c r="J59" s="4"/>
      <c r="K59" s="4"/>
    </row>
    <row r="60" spans="1:11" s="1" customFormat="1" ht="13.9" customHeight="1">
      <c r="A60" s="8" t="s">
        <v>9</v>
      </c>
      <c r="B60" s="204" t="s">
        <v>49</v>
      </c>
      <c r="C60" s="204"/>
      <c r="D60" s="204"/>
      <c r="E60" s="204"/>
      <c r="F60" s="31">
        <f>(1/12)/3</f>
        <v>2.7777777777777776E-2</v>
      </c>
      <c r="G60" s="30">
        <f>F49*F60</f>
        <v>74.666089814814796</v>
      </c>
      <c r="H60" s="3"/>
      <c r="I60" s="4"/>
      <c r="J60" s="4"/>
      <c r="K60" s="4"/>
    </row>
    <row r="61" spans="1:11" s="1" customFormat="1" ht="13.9" customHeight="1">
      <c r="A61" s="205" t="s">
        <v>41</v>
      </c>
      <c r="B61" s="205"/>
      <c r="C61" s="205"/>
      <c r="D61" s="205"/>
      <c r="E61" s="205"/>
      <c r="F61" s="32">
        <f>F59+F60</f>
        <v>0.1111111111111111</v>
      </c>
      <c r="G61" s="33">
        <f>G59+G60</f>
        <v>298.66435925925919</v>
      </c>
      <c r="H61" s="3"/>
      <c r="I61" s="4"/>
      <c r="J61" s="4"/>
      <c r="K61" s="4"/>
    </row>
    <row r="62" spans="1:11" s="1" customFormat="1" ht="14.25" customHeight="1">
      <c r="A62" s="206" t="s">
        <v>50</v>
      </c>
      <c r="B62" s="206"/>
      <c r="C62" s="206"/>
      <c r="D62" s="206"/>
      <c r="E62" s="206"/>
      <c r="F62" s="206"/>
      <c r="G62" s="206"/>
      <c r="H62" s="3"/>
      <c r="I62" s="4"/>
      <c r="J62" s="4"/>
      <c r="K62" s="4"/>
    </row>
    <row r="63" spans="1:11" s="1" customFormat="1">
      <c r="A63" s="206"/>
      <c r="B63" s="206"/>
      <c r="C63" s="206"/>
      <c r="D63" s="206"/>
      <c r="E63" s="206"/>
      <c r="F63" s="206"/>
      <c r="G63" s="206"/>
      <c r="H63" s="3"/>
      <c r="I63" s="4"/>
      <c r="J63" s="4"/>
      <c r="K63" s="4"/>
    </row>
    <row r="64" spans="1:11" s="1" customFormat="1" ht="13.9" customHeight="1">
      <c r="A64" s="206"/>
      <c r="B64" s="206"/>
      <c r="C64" s="206"/>
      <c r="D64" s="206"/>
      <c r="E64" s="206"/>
      <c r="F64" s="206"/>
      <c r="G64" s="206"/>
      <c r="H64" s="3"/>
      <c r="I64" s="4"/>
      <c r="J64" s="4"/>
      <c r="K64" s="4"/>
    </row>
    <row r="65" spans="1:11" s="1" customFormat="1" ht="19.5" customHeight="1">
      <c r="A65" s="207" t="s">
        <v>51</v>
      </c>
      <c r="B65" s="207"/>
      <c r="C65" s="207"/>
      <c r="D65" s="207"/>
      <c r="E65" s="207"/>
      <c r="F65" s="207"/>
      <c r="G65" s="207"/>
      <c r="H65" s="3"/>
      <c r="I65" s="4"/>
      <c r="J65" s="4"/>
      <c r="K65" s="4"/>
    </row>
    <row r="66" spans="1:11" s="1" customFormat="1" ht="13.9" customHeight="1">
      <c r="A66" s="207"/>
      <c r="B66" s="207"/>
      <c r="C66" s="207"/>
      <c r="D66" s="207"/>
      <c r="E66" s="207"/>
      <c r="F66" s="207"/>
      <c r="G66" s="207"/>
      <c r="H66" s="3"/>
      <c r="I66" s="4"/>
      <c r="J66" s="4"/>
      <c r="K66" s="4"/>
    </row>
    <row r="67" spans="1:11" s="1" customFormat="1" ht="14.25" customHeight="1">
      <c r="A67" s="208" t="s">
        <v>52</v>
      </c>
      <c r="B67" s="208"/>
      <c r="C67" s="208"/>
      <c r="D67" s="208"/>
      <c r="E67" s="208"/>
      <c r="F67" s="208"/>
      <c r="G67" s="208"/>
      <c r="H67" s="3"/>
      <c r="I67" s="4"/>
      <c r="J67" s="4"/>
      <c r="K67" s="4"/>
    </row>
    <row r="68" spans="1:11" s="1" customFormat="1">
      <c r="A68" s="208"/>
      <c r="B68" s="208"/>
      <c r="C68" s="208"/>
      <c r="D68" s="208"/>
      <c r="E68" s="208"/>
      <c r="F68" s="208"/>
      <c r="G68" s="208"/>
      <c r="H68" s="3"/>
      <c r="I68" s="4"/>
      <c r="J68" s="4"/>
      <c r="K68" s="4"/>
    </row>
    <row r="69" spans="1:11" s="1" customFormat="1" ht="13.9" customHeight="1">
      <c r="A69" s="208"/>
      <c r="B69" s="208"/>
      <c r="C69" s="208"/>
      <c r="D69" s="208"/>
      <c r="E69" s="208"/>
      <c r="F69" s="208"/>
      <c r="G69" s="208"/>
      <c r="H69" s="3"/>
      <c r="I69" s="4"/>
      <c r="J69" s="4"/>
      <c r="K69" s="4"/>
    </row>
    <row r="70" spans="1:11" s="1" customFormat="1" ht="14.25" customHeight="1">
      <c r="A70" s="215" t="s">
        <v>53</v>
      </c>
      <c r="B70" s="215"/>
      <c r="C70" s="215"/>
      <c r="D70" s="215"/>
      <c r="E70" s="215"/>
      <c r="F70" s="215"/>
      <c r="G70" s="34">
        <f>F49+G61</f>
        <v>2986.6435925925921</v>
      </c>
      <c r="H70" s="3"/>
      <c r="I70" s="4"/>
      <c r="J70" s="4"/>
      <c r="K70" s="4"/>
    </row>
    <row r="71" spans="1:11" s="1" customFormat="1">
      <c r="A71" s="18"/>
      <c r="B71" s="16"/>
      <c r="C71" s="16"/>
      <c r="D71" s="16"/>
      <c r="E71" s="16"/>
      <c r="F71" s="16"/>
      <c r="G71" s="16"/>
      <c r="H71" s="3"/>
      <c r="I71" s="4"/>
      <c r="J71" s="4"/>
      <c r="K71" s="4"/>
    </row>
    <row r="72" spans="1:11" s="1" customFormat="1" ht="13.9" customHeight="1">
      <c r="A72" s="35" t="s">
        <v>54</v>
      </c>
      <c r="B72" s="216" t="s">
        <v>55</v>
      </c>
      <c r="C72" s="216"/>
      <c r="D72" s="216"/>
      <c r="E72" s="216"/>
      <c r="F72" s="36" t="s">
        <v>56</v>
      </c>
      <c r="G72" s="36" t="s">
        <v>38</v>
      </c>
      <c r="H72" s="3"/>
      <c r="I72" s="4"/>
      <c r="J72" s="4"/>
      <c r="K72" s="4"/>
    </row>
    <row r="73" spans="1:11" s="1" customFormat="1" ht="13.9" customHeight="1">
      <c r="A73" s="37" t="s">
        <v>6</v>
      </c>
      <c r="B73" s="217" t="s">
        <v>57</v>
      </c>
      <c r="C73" s="217"/>
      <c r="D73" s="217"/>
      <c r="E73" s="217"/>
      <c r="F73" s="38">
        <v>0.2</v>
      </c>
      <c r="G73" s="39">
        <f>G70*F73</f>
        <v>597.32871851851849</v>
      </c>
      <c r="H73" s="3"/>
      <c r="I73" s="4"/>
      <c r="J73" s="4"/>
      <c r="K73" s="4"/>
    </row>
    <row r="74" spans="1:11" s="1" customFormat="1" ht="13.9" customHeight="1">
      <c r="A74" s="37" t="s">
        <v>9</v>
      </c>
      <c r="B74" s="217" t="s">
        <v>58</v>
      </c>
      <c r="C74" s="217"/>
      <c r="D74" s="217"/>
      <c r="E74" s="217"/>
      <c r="F74" s="38">
        <v>2.5000000000000001E-2</v>
      </c>
      <c r="G74" s="39">
        <f>G70*F74</f>
        <v>74.666089814814811</v>
      </c>
      <c r="H74" s="3"/>
      <c r="I74" s="4"/>
      <c r="J74" s="4"/>
      <c r="K74" s="4"/>
    </row>
    <row r="75" spans="1:11" s="1" customFormat="1" ht="13.9" customHeight="1">
      <c r="A75" s="37" t="s">
        <v>12</v>
      </c>
      <c r="B75" s="217" t="s">
        <v>59</v>
      </c>
      <c r="C75" s="217"/>
      <c r="D75" s="217"/>
      <c r="E75" s="217"/>
      <c r="F75" s="38">
        <v>0.03</v>
      </c>
      <c r="G75" s="39">
        <f>G70*F75</f>
        <v>89.599307777777753</v>
      </c>
      <c r="H75" s="3"/>
      <c r="I75" s="4"/>
      <c r="J75" s="4"/>
      <c r="K75" s="4"/>
    </row>
    <row r="76" spans="1:11" s="1" customFormat="1" ht="13.9" customHeight="1">
      <c r="A76" s="37" t="s">
        <v>14</v>
      </c>
      <c r="B76" s="217" t="s">
        <v>60</v>
      </c>
      <c r="C76" s="217"/>
      <c r="D76" s="217"/>
      <c r="E76" s="217"/>
      <c r="F76" s="38">
        <v>1.4999999999999999E-2</v>
      </c>
      <c r="G76" s="39">
        <f>G70*F76</f>
        <v>44.799653888888876</v>
      </c>
      <c r="H76" s="3"/>
      <c r="I76" s="4"/>
      <c r="J76" s="4"/>
      <c r="K76" s="4"/>
    </row>
    <row r="77" spans="1:11" s="1" customFormat="1" ht="13.9" customHeight="1">
      <c r="A77" s="37" t="s">
        <v>61</v>
      </c>
      <c r="B77" s="217" t="s">
        <v>62</v>
      </c>
      <c r="C77" s="217"/>
      <c r="D77" s="217"/>
      <c r="E77" s="217"/>
      <c r="F77" s="38">
        <v>0.01</v>
      </c>
      <c r="G77" s="39">
        <f>G70*F77</f>
        <v>29.86643592592592</v>
      </c>
      <c r="H77" s="3"/>
      <c r="I77" s="4"/>
      <c r="J77" s="4"/>
      <c r="K77" s="4"/>
    </row>
    <row r="78" spans="1:11" s="1" customFormat="1" ht="13.9" customHeight="1">
      <c r="A78" s="37" t="s">
        <v>63</v>
      </c>
      <c r="B78" s="217" t="s">
        <v>64</v>
      </c>
      <c r="C78" s="217"/>
      <c r="D78" s="217"/>
      <c r="E78" s="217"/>
      <c r="F78" s="38">
        <v>6.0000000000000001E-3</v>
      </c>
      <c r="G78" s="39">
        <f>G70*F78</f>
        <v>17.919861555555553</v>
      </c>
      <c r="H78" s="3"/>
      <c r="I78" s="4"/>
      <c r="J78" s="4"/>
      <c r="K78" s="4"/>
    </row>
    <row r="79" spans="1:11" s="1" customFormat="1" ht="13.9" customHeight="1">
      <c r="A79" s="37" t="s">
        <v>65</v>
      </c>
      <c r="B79" s="197" t="s">
        <v>66</v>
      </c>
      <c r="C79" s="197"/>
      <c r="D79" s="197"/>
      <c r="E79" s="197"/>
      <c r="F79" s="38">
        <v>2E-3</v>
      </c>
      <c r="G79" s="39">
        <f>G70*F79</f>
        <v>5.9732871851851845</v>
      </c>
      <c r="H79" s="3"/>
      <c r="I79" s="4"/>
      <c r="J79" s="4"/>
      <c r="K79" s="4"/>
    </row>
    <row r="80" spans="1:11" s="1" customFormat="1" ht="13.9" customHeight="1">
      <c r="A80" s="37" t="s">
        <v>67</v>
      </c>
      <c r="B80" s="197" t="s">
        <v>68</v>
      </c>
      <c r="C80" s="197"/>
      <c r="D80" s="197"/>
      <c r="E80" s="197"/>
      <c r="F80" s="38">
        <v>0.08</v>
      </c>
      <c r="G80" s="39">
        <f>G70*F80</f>
        <v>238.93148740740736</v>
      </c>
      <c r="H80" s="3"/>
      <c r="I80" s="4"/>
      <c r="J80" s="4"/>
      <c r="K80" s="4"/>
    </row>
    <row r="81" spans="1:11" s="1" customFormat="1" ht="14.25" customHeight="1">
      <c r="A81" s="218" t="s">
        <v>41</v>
      </c>
      <c r="B81" s="218"/>
      <c r="C81" s="218"/>
      <c r="D81" s="218"/>
      <c r="E81" s="218"/>
      <c r="F81" s="40">
        <v>0.36799999999999999</v>
      </c>
      <c r="G81" s="41">
        <f>SUM(G73:G80)</f>
        <v>1099.084842074074</v>
      </c>
      <c r="H81" s="3"/>
      <c r="I81" s="4"/>
      <c r="J81" s="42"/>
      <c r="K81" s="4"/>
    </row>
    <row r="82" spans="1:11" s="1" customFormat="1" ht="13.9" customHeight="1">
      <c r="A82" s="7"/>
      <c r="B82" s="16"/>
      <c r="C82" s="16"/>
      <c r="D82" s="16"/>
      <c r="E82" s="16"/>
      <c r="F82" s="16"/>
      <c r="G82" s="16"/>
      <c r="H82" s="3"/>
      <c r="I82" s="4"/>
      <c r="J82" s="4"/>
      <c r="K82" s="4"/>
    </row>
    <row r="83" spans="1:11" s="1" customFormat="1" ht="14.25" customHeight="1">
      <c r="A83" s="219" t="s">
        <v>69</v>
      </c>
      <c r="B83" s="219"/>
      <c r="C83" s="219"/>
      <c r="D83" s="219"/>
      <c r="E83" s="219"/>
      <c r="F83" s="219"/>
      <c r="G83" s="219"/>
      <c r="H83" s="3"/>
      <c r="I83" s="4"/>
      <c r="J83" s="4"/>
      <c r="K83" s="4"/>
    </row>
    <row r="84" spans="1:11" s="1" customFormat="1" ht="13.9" customHeight="1">
      <c r="A84" s="219"/>
      <c r="B84" s="219"/>
      <c r="C84" s="219"/>
      <c r="D84" s="219"/>
      <c r="E84" s="219"/>
      <c r="F84" s="219"/>
      <c r="G84" s="219"/>
      <c r="H84" s="3"/>
      <c r="I84" s="4"/>
      <c r="J84" s="4"/>
      <c r="K84" s="4"/>
    </row>
    <row r="85" spans="1:11" s="1" customFormat="1" ht="14.25" customHeight="1">
      <c r="A85" s="219" t="s">
        <v>70</v>
      </c>
      <c r="B85" s="219"/>
      <c r="C85" s="219"/>
      <c r="D85" s="219"/>
      <c r="E85" s="219"/>
      <c r="F85" s="219"/>
      <c r="G85" s="219"/>
      <c r="H85" s="3"/>
      <c r="I85" s="4"/>
      <c r="J85" s="4"/>
      <c r="K85" s="4"/>
    </row>
    <row r="86" spans="1:11" s="1" customFormat="1" ht="13.9" customHeight="1">
      <c r="A86" s="219"/>
      <c r="B86" s="219"/>
      <c r="C86" s="219"/>
      <c r="D86" s="219"/>
      <c r="E86" s="219"/>
      <c r="F86" s="219"/>
      <c r="G86" s="219"/>
      <c r="H86" s="3"/>
      <c r="I86" s="4"/>
      <c r="J86" s="4"/>
      <c r="K86" s="4"/>
    </row>
    <row r="87" spans="1:11" s="1" customFormat="1" ht="53.25" customHeight="1">
      <c r="A87" s="220" t="s">
        <v>71</v>
      </c>
      <c r="B87" s="220"/>
      <c r="C87" s="220"/>
      <c r="D87" s="220"/>
      <c r="E87" s="220"/>
      <c r="F87" s="220"/>
      <c r="G87" s="220"/>
      <c r="H87" s="43"/>
      <c r="I87" s="43"/>
    </row>
    <row r="88" spans="1:11" s="1" customFormat="1" ht="19.350000000000001" customHeight="1">
      <c r="A88" s="219" t="s">
        <v>72</v>
      </c>
      <c r="B88" s="219"/>
      <c r="C88" s="219"/>
      <c r="D88" s="219"/>
      <c r="E88" s="219"/>
      <c r="F88" s="219"/>
      <c r="G88" s="219"/>
      <c r="H88" s="3"/>
      <c r="I88" s="4"/>
      <c r="J88" s="4"/>
      <c r="K88" s="4"/>
    </row>
    <row r="89" spans="1:11" s="1" customFormat="1">
      <c r="A89" s="13"/>
      <c r="B89" s="13"/>
      <c r="C89" s="13"/>
      <c r="D89" s="13"/>
      <c r="E89" s="13"/>
      <c r="F89" s="13"/>
      <c r="G89" s="13"/>
      <c r="H89" s="3"/>
      <c r="I89" s="4"/>
      <c r="J89" s="4"/>
      <c r="K89" s="4"/>
    </row>
    <row r="90" spans="1:11" s="1" customFormat="1">
      <c r="A90" s="221" t="s">
        <v>73</v>
      </c>
      <c r="B90" s="221"/>
      <c r="C90" s="221"/>
      <c r="D90" s="221"/>
      <c r="E90" s="221"/>
      <c r="F90" s="221"/>
      <c r="G90" s="221"/>
      <c r="H90" s="3"/>
      <c r="I90" s="4"/>
      <c r="J90" s="4"/>
      <c r="K90" s="4"/>
    </row>
    <row r="91" spans="1:11" s="1" customFormat="1" ht="13.9" customHeight="1">
      <c r="A91" s="7"/>
      <c r="B91" s="16"/>
      <c r="C91" s="16"/>
      <c r="D91" s="16"/>
      <c r="E91" s="16"/>
      <c r="F91" s="16"/>
      <c r="G91" s="16"/>
      <c r="H91" s="3"/>
      <c r="I91" s="4"/>
      <c r="J91" s="4"/>
      <c r="K91" s="4"/>
    </row>
    <row r="92" spans="1:11" s="1" customFormat="1" ht="14.25" customHeight="1">
      <c r="A92" s="44" t="s">
        <v>74</v>
      </c>
      <c r="B92" s="222" t="s">
        <v>75</v>
      </c>
      <c r="C92" s="222"/>
      <c r="D92" s="222"/>
      <c r="E92" s="222"/>
      <c r="F92" s="223" t="s">
        <v>38</v>
      </c>
      <c r="G92" s="223"/>
      <c r="H92" s="3"/>
      <c r="I92" s="4"/>
      <c r="J92" s="4"/>
      <c r="K92" s="4"/>
    </row>
    <row r="93" spans="1:11" s="1" customFormat="1" ht="30.75" customHeight="1">
      <c r="A93" s="45" t="s">
        <v>6</v>
      </c>
      <c r="B93" s="224" t="s">
        <v>76</v>
      </c>
      <c r="C93" s="224"/>
      <c r="D93" s="224"/>
      <c r="E93" s="224"/>
      <c r="F93" s="225">
        <f>(8*2*15)-(F45*0.5*0.06)</f>
        <v>189.0162</v>
      </c>
      <c r="G93" s="225"/>
      <c r="H93" s="3"/>
      <c r="I93" s="4"/>
      <c r="J93" s="4"/>
      <c r="K93" s="4"/>
    </row>
    <row r="94" spans="1:11" s="1" customFormat="1" ht="31.5" customHeight="1">
      <c r="A94" s="45" t="s">
        <v>9</v>
      </c>
      <c r="B94" s="226" t="s">
        <v>285</v>
      </c>
      <c r="C94" s="226"/>
      <c r="D94" s="226"/>
      <c r="E94" s="226"/>
      <c r="F94" s="225">
        <f>15*(40.53-1)</f>
        <v>592.95000000000005</v>
      </c>
      <c r="G94" s="225"/>
      <c r="H94" s="3"/>
      <c r="I94" s="4"/>
      <c r="J94" s="4"/>
      <c r="K94" s="4"/>
    </row>
    <row r="95" spans="1:11" s="1" customFormat="1" ht="27.75" customHeight="1">
      <c r="A95" s="46" t="s">
        <v>12</v>
      </c>
      <c r="B95" s="227" t="s">
        <v>286</v>
      </c>
      <c r="C95" s="227"/>
      <c r="D95" s="227"/>
      <c r="E95" s="227"/>
      <c r="F95" s="225">
        <v>67.319999999999993</v>
      </c>
      <c r="G95" s="225"/>
      <c r="H95" s="3"/>
      <c r="I95" s="4"/>
      <c r="J95" s="4"/>
      <c r="K95" s="4"/>
    </row>
    <row r="96" spans="1:11" s="1" customFormat="1" ht="27.75" customHeight="1">
      <c r="A96" s="46" t="s">
        <v>14</v>
      </c>
      <c r="B96" s="227" t="s">
        <v>77</v>
      </c>
      <c r="C96" s="227"/>
      <c r="D96" s="227"/>
      <c r="E96" s="227"/>
      <c r="F96" s="228"/>
      <c r="G96" s="228"/>
      <c r="H96" s="3"/>
      <c r="I96" s="4"/>
      <c r="J96" s="4"/>
      <c r="K96" s="4"/>
    </row>
    <row r="97" spans="1:11" s="1" customFormat="1" ht="25.5" customHeight="1">
      <c r="A97" s="45" t="s">
        <v>61</v>
      </c>
      <c r="B97" s="229" t="s">
        <v>287</v>
      </c>
      <c r="C97" s="229"/>
      <c r="D97" s="229"/>
      <c r="E97" s="229"/>
      <c r="F97" s="225">
        <v>80</v>
      </c>
      <c r="G97" s="225"/>
      <c r="H97" s="3"/>
      <c r="I97" s="4"/>
      <c r="J97" s="4"/>
      <c r="K97" s="4"/>
    </row>
    <row r="98" spans="1:11" s="1" customFormat="1" ht="14.1" customHeight="1">
      <c r="A98" s="230" t="s">
        <v>41</v>
      </c>
      <c r="B98" s="230"/>
      <c r="C98" s="230"/>
      <c r="D98" s="230"/>
      <c r="E98" s="230"/>
      <c r="F98" s="231">
        <f>SUM(F93:G97)</f>
        <v>929.28620000000001</v>
      </c>
      <c r="G98" s="231"/>
      <c r="H98" s="3"/>
      <c r="I98" s="4"/>
      <c r="J98" s="4"/>
      <c r="K98" s="4"/>
    </row>
    <row r="99" spans="1:11" s="1" customFormat="1">
      <c r="A99" s="11"/>
      <c r="B99" s="11"/>
      <c r="C99" s="11"/>
      <c r="D99" s="11"/>
      <c r="E99" s="11"/>
      <c r="F99" s="11"/>
      <c r="G99" s="11"/>
      <c r="H99" s="3"/>
      <c r="I99" s="4"/>
      <c r="J99" s="4"/>
      <c r="K99" s="4"/>
    </row>
    <row r="100" spans="1:11" s="1" customFormat="1" ht="14.25" customHeight="1">
      <c r="A100" s="219" t="s">
        <v>78</v>
      </c>
      <c r="B100" s="219"/>
      <c r="C100" s="219"/>
      <c r="D100" s="219"/>
      <c r="E100" s="219"/>
      <c r="F100" s="219"/>
      <c r="G100" s="219"/>
      <c r="H100" s="3"/>
      <c r="I100" s="4"/>
      <c r="J100" s="4"/>
      <c r="K100" s="4"/>
    </row>
    <row r="101" spans="1:11" s="1" customFormat="1" ht="15.75" customHeight="1">
      <c r="A101" s="219" t="s">
        <v>79</v>
      </c>
      <c r="B101" s="219"/>
      <c r="C101" s="219"/>
      <c r="D101" s="219"/>
      <c r="E101" s="219"/>
      <c r="F101" s="219"/>
      <c r="G101" s="219"/>
      <c r="H101" s="3"/>
      <c r="I101" s="4"/>
      <c r="J101" s="4"/>
      <c r="K101" s="4"/>
    </row>
    <row r="102" spans="1:11" s="1" customFormat="1">
      <c r="A102" s="219"/>
      <c r="B102" s="219"/>
      <c r="C102" s="219"/>
      <c r="D102" s="219"/>
      <c r="E102" s="219"/>
      <c r="F102" s="219"/>
      <c r="G102" s="219"/>
      <c r="H102" s="3"/>
      <c r="I102" s="4"/>
      <c r="J102" s="4"/>
      <c r="K102" s="4"/>
    </row>
    <row r="103" spans="1:11" s="1" customFormat="1" ht="69.75" customHeight="1">
      <c r="A103" s="219" t="s">
        <v>80</v>
      </c>
      <c r="B103" s="219"/>
      <c r="C103" s="219"/>
      <c r="D103" s="219"/>
      <c r="E103" s="219"/>
      <c r="F103" s="219"/>
      <c r="G103" s="219"/>
      <c r="H103" s="3"/>
      <c r="I103" s="4"/>
      <c r="J103" s="4"/>
      <c r="K103" s="4"/>
    </row>
    <row r="104" spans="1:11" s="1" customFormat="1" ht="51.75" customHeight="1">
      <c r="A104" s="232" t="s">
        <v>288</v>
      </c>
      <c r="B104" s="232"/>
      <c r="C104" s="232"/>
      <c r="D104" s="232"/>
      <c r="E104" s="232"/>
      <c r="F104" s="232"/>
      <c r="G104" s="232"/>
      <c r="H104" s="3"/>
      <c r="I104" s="4"/>
      <c r="J104" s="4"/>
      <c r="K104" s="4"/>
    </row>
    <row r="105" spans="1:11" s="1" customFormat="1" ht="38.25" customHeight="1">
      <c r="A105" s="221" t="s">
        <v>255</v>
      </c>
      <c r="B105" s="221"/>
      <c r="C105" s="221"/>
      <c r="D105" s="221"/>
      <c r="E105" s="221"/>
      <c r="F105" s="221"/>
      <c r="G105" s="221"/>
      <c r="H105" s="3"/>
      <c r="I105" s="4"/>
      <c r="J105" s="4"/>
      <c r="K105" s="4"/>
    </row>
    <row r="106" spans="1:11" s="1" customFormat="1" ht="38.25" customHeight="1">
      <c r="A106" s="215" t="s">
        <v>112</v>
      </c>
      <c r="B106" s="215"/>
      <c r="C106" s="215"/>
      <c r="D106" s="215"/>
      <c r="E106" s="215"/>
      <c r="F106" s="215"/>
      <c r="G106" s="161">
        <f>(F49/220*1.5)</f>
        <v>18.327131136363633</v>
      </c>
      <c r="H106" s="3"/>
      <c r="I106" s="4"/>
      <c r="J106" s="4"/>
      <c r="K106" s="4"/>
    </row>
    <row r="107" spans="1:11" s="1" customFormat="1" ht="38.25" customHeight="1">
      <c r="A107" s="162" t="s">
        <v>244</v>
      </c>
      <c r="B107" s="222" t="s">
        <v>245</v>
      </c>
      <c r="C107" s="222"/>
      <c r="D107" s="222"/>
      <c r="E107" s="222"/>
      <c r="F107" s="223" t="s">
        <v>38</v>
      </c>
      <c r="G107" s="223"/>
      <c r="H107" s="3"/>
      <c r="I107" s="4"/>
      <c r="J107" s="4"/>
      <c r="K107" s="4"/>
    </row>
    <row r="108" spans="1:11" s="1" customFormat="1" ht="38.25" customHeight="1">
      <c r="A108" s="46" t="s">
        <v>6</v>
      </c>
      <c r="B108" s="227" t="s">
        <v>246</v>
      </c>
      <c r="C108" s="227"/>
      <c r="D108" s="227"/>
      <c r="E108" s="227"/>
      <c r="F108" s="225">
        <f>G106*15</f>
        <v>274.90696704545451</v>
      </c>
      <c r="G108" s="225"/>
      <c r="H108" s="3"/>
      <c r="I108" s="4"/>
      <c r="J108" s="4"/>
      <c r="K108" s="4"/>
    </row>
    <row r="109" spans="1:11" s="1" customFormat="1" ht="38.25" customHeight="1">
      <c r="A109" s="46" t="s">
        <v>9</v>
      </c>
      <c r="B109" s="227" t="s">
        <v>247</v>
      </c>
      <c r="C109" s="227"/>
      <c r="D109" s="227"/>
      <c r="E109" s="227"/>
      <c r="F109" s="228">
        <f>F108*F81</f>
        <v>101.16576387272725</v>
      </c>
      <c r="G109" s="228"/>
      <c r="H109" s="3"/>
      <c r="I109" s="4"/>
      <c r="J109" s="4"/>
      <c r="K109" s="4"/>
    </row>
    <row r="110" spans="1:11" s="1" customFormat="1" ht="27" customHeight="1">
      <c r="A110" s="230" t="s">
        <v>41</v>
      </c>
      <c r="B110" s="230"/>
      <c r="C110" s="230"/>
      <c r="D110" s="230"/>
      <c r="E110" s="230"/>
      <c r="F110" s="231">
        <f>SUM(F108:G109)</f>
        <v>376.07273091818178</v>
      </c>
      <c r="G110" s="231"/>
      <c r="H110" s="3"/>
      <c r="I110" s="4"/>
      <c r="J110" s="4"/>
      <c r="K110" s="4"/>
    </row>
    <row r="111" spans="1:11" s="1" customFormat="1" ht="38.25" customHeight="1">
      <c r="A111" s="234" t="s">
        <v>250</v>
      </c>
      <c r="B111" s="234"/>
      <c r="C111" s="234"/>
      <c r="D111" s="234"/>
      <c r="E111" s="234"/>
      <c r="F111" s="234"/>
      <c r="G111" s="234"/>
      <c r="H111" s="3"/>
      <c r="I111" s="4"/>
      <c r="J111" s="4"/>
      <c r="K111" s="4"/>
    </row>
    <row r="112" spans="1:11" s="1" customFormat="1" ht="38.25" customHeight="1">
      <c r="A112" s="235" t="s">
        <v>251</v>
      </c>
      <c r="B112" s="235"/>
      <c r="C112" s="235"/>
      <c r="D112" s="235"/>
      <c r="E112" s="235"/>
      <c r="F112" s="235"/>
      <c r="G112" s="235"/>
      <c r="H112" s="3"/>
      <c r="I112" s="4"/>
      <c r="J112" s="4"/>
      <c r="K112" s="4"/>
    </row>
    <row r="113" spans="1:11" s="1" customFormat="1" ht="90.75" customHeight="1">
      <c r="A113" s="207" t="s">
        <v>252</v>
      </c>
      <c r="B113" s="207"/>
      <c r="C113" s="207"/>
      <c r="D113" s="207"/>
      <c r="E113" s="207"/>
      <c r="F113" s="207"/>
      <c r="G113" s="207"/>
      <c r="H113" s="3"/>
      <c r="I113" s="4"/>
      <c r="J113" s="4"/>
      <c r="K113" s="4"/>
    </row>
    <row r="114" spans="1:11" s="1" customFormat="1" ht="30" customHeight="1">
      <c r="A114" s="236" t="s">
        <v>279</v>
      </c>
      <c r="B114" s="237"/>
      <c r="C114" s="237"/>
      <c r="D114" s="237"/>
      <c r="E114" s="237"/>
      <c r="F114" s="237"/>
      <c r="G114" s="238"/>
      <c r="H114" s="3"/>
      <c r="I114" s="4"/>
      <c r="J114" s="4"/>
      <c r="K114" s="4"/>
    </row>
    <row r="115" spans="1:11" s="1" customFormat="1" ht="13.9" customHeight="1">
      <c r="A115" s="4"/>
      <c r="B115" s="4"/>
      <c r="C115" s="4"/>
      <c r="D115" s="4"/>
      <c r="E115" s="4"/>
      <c r="F115" s="4"/>
      <c r="G115" s="4"/>
      <c r="H115" s="3"/>
      <c r="I115" s="4"/>
      <c r="J115" s="4"/>
      <c r="K115" s="4"/>
    </row>
    <row r="116" spans="1:11" s="1" customFormat="1" ht="13.9" customHeight="1">
      <c r="A116" s="35">
        <v>2</v>
      </c>
      <c r="B116" s="233" t="s">
        <v>82</v>
      </c>
      <c r="C116" s="233"/>
      <c r="D116" s="233"/>
      <c r="E116" s="233"/>
      <c r="F116" s="218" t="s">
        <v>38</v>
      </c>
      <c r="G116" s="218"/>
      <c r="H116" s="3"/>
      <c r="I116" s="4"/>
      <c r="J116" s="4"/>
      <c r="K116" s="4"/>
    </row>
    <row r="117" spans="1:11" s="1" customFormat="1" ht="13.9" customHeight="1">
      <c r="A117" s="37" t="s">
        <v>45</v>
      </c>
      <c r="B117" s="197" t="s">
        <v>46</v>
      </c>
      <c r="C117" s="197"/>
      <c r="D117" s="197"/>
      <c r="E117" s="197"/>
      <c r="F117" s="239">
        <f>G61</f>
        <v>298.66435925925919</v>
      </c>
      <c r="G117" s="239"/>
      <c r="H117" s="3"/>
      <c r="I117" s="4"/>
      <c r="K117" s="4"/>
    </row>
    <row r="118" spans="1:11" s="1" customFormat="1" ht="13.9" customHeight="1">
      <c r="A118" s="37" t="s">
        <v>54</v>
      </c>
      <c r="B118" s="197" t="s">
        <v>55</v>
      </c>
      <c r="C118" s="197"/>
      <c r="D118" s="197"/>
      <c r="E118" s="197"/>
      <c r="F118" s="239">
        <f>G81</f>
        <v>1099.084842074074</v>
      </c>
      <c r="G118" s="239"/>
      <c r="H118" s="3"/>
      <c r="I118" s="4"/>
      <c r="K118" s="4"/>
    </row>
    <row r="119" spans="1:11" s="1" customFormat="1" ht="13.9" customHeight="1">
      <c r="A119" s="37" t="s">
        <v>74</v>
      </c>
      <c r="B119" s="197" t="s">
        <v>75</v>
      </c>
      <c r="C119" s="197"/>
      <c r="D119" s="197"/>
      <c r="E119" s="197"/>
      <c r="F119" s="239">
        <f>F98</f>
        <v>929.28620000000001</v>
      </c>
      <c r="G119" s="239"/>
      <c r="H119" s="3"/>
      <c r="I119" s="4"/>
      <c r="K119" s="4"/>
    </row>
    <row r="120" spans="1:11" s="1" customFormat="1" ht="13.9" customHeight="1">
      <c r="A120" s="37" t="s">
        <v>244</v>
      </c>
      <c r="B120" s="241" t="s">
        <v>253</v>
      </c>
      <c r="C120" s="242"/>
      <c r="D120" s="242"/>
      <c r="E120" s="243"/>
      <c r="F120" s="244">
        <f>F110</f>
        <v>376.07273091818178</v>
      </c>
      <c r="G120" s="245"/>
      <c r="H120" s="3"/>
      <c r="I120" s="4"/>
      <c r="K120" s="4"/>
    </row>
    <row r="121" spans="1:11" s="1" customFormat="1" ht="14.25" customHeight="1">
      <c r="A121" s="233" t="s">
        <v>41</v>
      </c>
      <c r="B121" s="233"/>
      <c r="C121" s="233"/>
      <c r="D121" s="233"/>
      <c r="E121" s="233"/>
      <c r="F121" s="240">
        <f>F117+F118+F119+F120</f>
        <v>2703.1081322515147</v>
      </c>
      <c r="G121" s="240"/>
      <c r="H121" s="3"/>
      <c r="I121" s="4"/>
      <c r="K121" s="4"/>
    </row>
    <row r="122" spans="1:11" s="1" customFormat="1" ht="14.25" customHeight="1">
      <c r="A122" s="48"/>
      <c r="B122" s="48"/>
      <c r="C122" s="48"/>
      <c r="D122" s="48"/>
      <c r="E122" s="48"/>
      <c r="F122" s="49"/>
      <c r="G122" s="49"/>
      <c r="H122" s="3"/>
      <c r="I122" s="4"/>
      <c r="J122" s="50"/>
      <c r="K122" s="4"/>
    </row>
    <row r="123" spans="1:11" s="1" customFormat="1">
      <c r="A123" s="212" t="s">
        <v>83</v>
      </c>
      <c r="B123" s="212"/>
      <c r="C123" s="212"/>
      <c r="D123" s="212"/>
      <c r="E123" s="212"/>
      <c r="F123" s="212"/>
      <c r="G123" s="212"/>
      <c r="H123" s="3"/>
      <c r="I123" s="4"/>
      <c r="K123" s="4"/>
    </row>
    <row r="124" spans="1:11" s="1" customFormat="1" ht="13.9" customHeight="1">
      <c r="A124" s="4"/>
      <c r="B124" s="16"/>
      <c r="C124" s="16"/>
      <c r="D124" s="16"/>
      <c r="E124" s="16"/>
      <c r="F124" s="16"/>
      <c r="G124" s="16"/>
      <c r="H124" s="3"/>
      <c r="I124" s="4"/>
    </row>
    <row r="125" spans="1:11" s="1" customFormat="1" ht="13.9" customHeight="1">
      <c r="A125" s="27">
        <v>3</v>
      </c>
      <c r="B125" s="246" t="s">
        <v>84</v>
      </c>
      <c r="C125" s="246"/>
      <c r="D125" s="246"/>
      <c r="E125" s="246"/>
      <c r="F125" s="51" t="s">
        <v>47</v>
      </c>
      <c r="G125" s="27" t="s">
        <v>38</v>
      </c>
      <c r="H125" s="3"/>
      <c r="I125" s="4"/>
    </row>
    <row r="126" spans="1:11" s="1" customFormat="1" ht="14.25" customHeight="1">
      <c r="A126" s="28" t="s">
        <v>6</v>
      </c>
      <c r="B126" s="247" t="s">
        <v>85</v>
      </c>
      <c r="C126" s="247"/>
      <c r="D126" s="247"/>
      <c r="E126" s="247"/>
      <c r="F126" s="52">
        <v>4.1999999999999997E-3</v>
      </c>
      <c r="G126" s="53">
        <f>F49*F126</f>
        <v>11.289512779999997</v>
      </c>
      <c r="H126" s="3"/>
      <c r="I126" s="4"/>
    </row>
    <row r="127" spans="1:11" s="1" customFormat="1" ht="14.25" customHeight="1">
      <c r="A127" s="8" t="s">
        <v>9</v>
      </c>
      <c r="B127" s="247" t="s">
        <v>86</v>
      </c>
      <c r="C127" s="247"/>
      <c r="D127" s="247"/>
      <c r="E127" s="247"/>
      <c r="F127" s="52">
        <f>F80*F126</f>
        <v>3.3599999999999998E-4</v>
      </c>
      <c r="G127" s="53">
        <f>F49*F127</f>
        <v>0.90316102239999985</v>
      </c>
      <c r="H127" s="3"/>
      <c r="I127" s="4"/>
    </row>
    <row r="128" spans="1:11" s="1" customFormat="1" ht="14.25" customHeight="1">
      <c r="A128" s="8" t="s">
        <v>12</v>
      </c>
      <c r="B128" s="247" t="s">
        <v>87</v>
      </c>
      <c r="C128" s="247"/>
      <c r="D128" s="247"/>
      <c r="E128" s="247"/>
      <c r="F128" s="52">
        <v>0.04</v>
      </c>
      <c r="G128" s="53">
        <f>F49*F128</f>
        <v>107.51916933333332</v>
      </c>
      <c r="H128" s="3"/>
      <c r="I128" s="4"/>
    </row>
    <row r="129" spans="1:11" s="1" customFormat="1" ht="14.25" customHeight="1">
      <c r="A129" s="54" t="s">
        <v>14</v>
      </c>
      <c r="B129" s="247" t="s">
        <v>88</v>
      </c>
      <c r="C129" s="247"/>
      <c r="D129" s="247"/>
      <c r="E129" s="247"/>
      <c r="F129" s="52">
        <v>1.9400000000000001E-2</v>
      </c>
      <c r="G129" s="53">
        <f>F49*F129</f>
        <v>52.146797126666662</v>
      </c>
      <c r="H129" s="3"/>
      <c r="I129" s="4"/>
    </row>
    <row r="130" spans="1:11" s="1" customFormat="1" ht="26.25" customHeight="1">
      <c r="A130" s="54" t="s">
        <v>61</v>
      </c>
      <c r="B130" s="247" t="s">
        <v>89</v>
      </c>
      <c r="C130" s="247"/>
      <c r="D130" s="247"/>
      <c r="E130" s="247"/>
      <c r="F130" s="52">
        <f>F81*F129</f>
        <v>7.1392000000000001E-3</v>
      </c>
      <c r="G130" s="53">
        <f>F49*F130</f>
        <v>19.190021342613331</v>
      </c>
      <c r="H130" s="3"/>
      <c r="I130" s="4"/>
    </row>
    <row r="131" spans="1:11" s="1" customFormat="1" ht="13.9" customHeight="1">
      <c r="A131" s="55"/>
      <c r="B131" s="248" t="s">
        <v>90</v>
      </c>
      <c r="C131" s="248"/>
      <c r="D131" s="248"/>
      <c r="E131" s="248"/>
      <c r="F131" s="56">
        <f>SUM(F126:F130)</f>
        <v>7.1075199999999991E-2</v>
      </c>
      <c r="G131" s="57">
        <f>SUM(G126:G130)</f>
        <v>191.04866160501331</v>
      </c>
      <c r="H131" s="3"/>
      <c r="I131" s="4"/>
    </row>
    <row r="132" spans="1:11" s="1" customFormat="1" ht="13.9" customHeight="1">
      <c r="A132" s="58"/>
      <c r="B132" s="59"/>
      <c r="C132" s="59"/>
      <c r="D132" s="59"/>
      <c r="E132" s="59"/>
      <c r="F132" s="60"/>
      <c r="G132" s="61"/>
      <c r="H132" s="3"/>
      <c r="I132" s="4"/>
    </row>
    <row r="133" spans="1:11" s="1" customFormat="1" ht="26.85" customHeight="1">
      <c r="A133" s="219" t="s">
        <v>91</v>
      </c>
      <c r="B133" s="219"/>
      <c r="C133" s="219"/>
      <c r="D133" s="219"/>
      <c r="E133" s="219"/>
      <c r="F133" s="219"/>
      <c r="G133" s="219"/>
      <c r="H133" s="3"/>
      <c r="I133" s="4"/>
    </row>
    <row r="134" spans="1:11" s="1" customFormat="1" ht="28.35" customHeight="1">
      <c r="A134" s="219"/>
      <c r="B134" s="219"/>
      <c r="C134" s="219"/>
      <c r="D134" s="219"/>
      <c r="E134" s="219"/>
      <c r="F134" s="219"/>
      <c r="G134" s="219"/>
      <c r="H134" s="3"/>
      <c r="I134" s="62"/>
      <c r="J134" s="63"/>
      <c r="K134" s="4"/>
    </row>
    <row r="135" spans="1:11" s="1" customFormat="1" ht="29.1" customHeight="1">
      <c r="A135" s="219"/>
      <c r="B135" s="219"/>
      <c r="C135" s="219"/>
      <c r="D135" s="219"/>
      <c r="E135" s="219"/>
      <c r="F135" s="219"/>
      <c r="G135" s="219"/>
      <c r="H135" s="3"/>
      <c r="I135" s="4"/>
      <c r="J135" s="4"/>
      <c r="K135" s="4"/>
    </row>
    <row r="136" spans="1:11" s="1" customFormat="1" ht="25.35" customHeight="1">
      <c r="A136" s="219"/>
      <c r="B136" s="219"/>
      <c r="C136" s="219"/>
      <c r="D136" s="219"/>
      <c r="E136" s="219"/>
      <c r="F136" s="219"/>
      <c r="G136" s="219"/>
      <c r="H136" s="3"/>
      <c r="I136" s="4"/>
      <c r="J136" s="4"/>
      <c r="K136" s="4"/>
    </row>
    <row r="137" spans="1:11" s="1" customFormat="1" ht="58.15" customHeight="1">
      <c r="A137" s="249" t="s">
        <v>92</v>
      </c>
      <c r="B137" s="249"/>
      <c r="C137" s="249"/>
      <c r="D137" s="249"/>
      <c r="E137" s="249"/>
      <c r="F137" s="249"/>
      <c r="G137" s="249"/>
      <c r="H137" s="3"/>
      <c r="I137" s="4"/>
    </row>
    <row r="138" spans="1:11" s="1" customFormat="1" ht="173.1" customHeight="1">
      <c r="A138" s="249" t="s">
        <v>93</v>
      </c>
      <c r="B138" s="249"/>
      <c r="C138" s="249"/>
      <c r="D138" s="249"/>
      <c r="E138" s="249"/>
      <c r="F138" s="249"/>
      <c r="G138" s="249"/>
      <c r="H138" s="3"/>
      <c r="I138" s="4"/>
    </row>
    <row r="139" spans="1:11" s="1" customFormat="1" ht="14.25" customHeight="1">
      <c r="A139" s="58"/>
      <c r="B139" s="59"/>
      <c r="C139" s="59"/>
      <c r="D139" s="59"/>
      <c r="E139" s="59"/>
      <c r="F139" s="60"/>
      <c r="G139" s="64"/>
      <c r="H139" s="3"/>
      <c r="I139" s="4"/>
      <c r="J139" s="4"/>
      <c r="K139" s="4"/>
    </row>
    <row r="140" spans="1:11" s="1" customFormat="1" ht="13.9" customHeight="1">
      <c r="A140" s="212" t="s">
        <v>94</v>
      </c>
      <c r="B140" s="212"/>
      <c r="C140" s="212"/>
      <c r="D140" s="212"/>
      <c r="E140" s="212"/>
      <c r="F140" s="212"/>
      <c r="G140" s="212"/>
      <c r="H140" s="3"/>
      <c r="I140" s="4"/>
      <c r="J140" s="4"/>
      <c r="K140" s="4"/>
    </row>
    <row r="141" spans="1:11" s="1" customFormat="1" ht="14.25" customHeight="1">
      <c r="A141" s="65"/>
      <c r="B141" s="65"/>
      <c r="C141" s="65"/>
      <c r="D141" s="65"/>
      <c r="E141" s="65"/>
      <c r="F141" s="65"/>
      <c r="G141" s="65"/>
      <c r="H141" s="3"/>
      <c r="I141" s="4"/>
      <c r="J141" s="4"/>
      <c r="K141" s="4"/>
    </row>
    <row r="142" spans="1:11" s="1" customFormat="1" ht="26.25" customHeight="1">
      <c r="A142" s="207" t="s">
        <v>95</v>
      </c>
      <c r="B142" s="207"/>
      <c r="C142" s="207"/>
      <c r="D142" s="207"/>
      <c r="E142" s="207"/>
      <c r="F142" s="207"/>
      <c r="G142" s="207"/>
      <c r="H142" s="3"/>
      <c r="I142" s="4"/>
      <c r="J142" s="4"/>
      <c r="K142" s="4"/>
    </row>
    <row r="143" spans="1:11" s="1" customFormat="1">
      <c r="A143" s="65"/>
      <c r="B143" s="65"/>
      <c r="C143" s="65"/>
      <c r="D143" s="65"/>
      <c r="E143" s="65"/>
      <c r="F143" s="65"/>
      <c r="G143" s="65"/>
      <c r="H143" s="3"/>
      <c r="I143" s="4"/>
      <c r="J143" s="4"/>
      <c r="K143" s="4"/>
    </row>
    <row r="144" spans="1:11" s="1" customFormat="1" ht="26.1" customHeight="1">
      <c r="A144" s="215" t="s">
        <v>96</v>
      </c>
      <c r="B144" s="215"/>
      <c r="C144" s="215"/>
      <c r="D144" s="215"/>
      <c r="E144" s="215"/>
      <c r="F144" s="215"/>
      <c r="G144" s="66">
        <f>(F49+F121+G131)</f>
        <v>5582.1360271898611</v>
      </c>
      <c r="H144" s="3"/>
      <c r="I144" s="4"/>
      <c r="J144" s="4"/>
      <c r="K144" s="4"/>
    </row>
    <row r="145" spans="1:11" s="1" customFormat="1" ht="13.9" customHeight="1">
      <c r="A145" s="65"/>
      <c r="B145" s="65"/>
      <c r="C145" s="65"/>
      <c r="D145" s="65"/>
      <c r="E145" s="65"/>
      <c r="F145" s="65"/>
      <c r="G145" s="67"/>
      <c r="H145" s="3"/>
      <c r="I145" s="68"/>
      <c r="J145" s="4"/>
      <c r="K145" s="4"/>
    </row>
    <row r="146" spans="1:11" s="1" customFormat="1" ht="13.9" customHeight="1">
      <c r="A146" s="221" t="s">
        <v>97</v>
      </c>
      <c r="B146" s="221"/>
      <c r="C146" s="221"/>
      <c r="D146" s="221"/>
      <c r="E146" s="221"/>
      <c r="F146" s="221"/>
      <c r="G146" s="221"/>
      <c r="H146" s="3"/>
      <c r="I146" s="69"/>
      <c r="J146" s="4"/>
      <c r="K146" s="4"/>
    </row>
    <row r="147" spans="1:11" s="1" customFormat="1" ht="13.9" customHeight="1">
      <c r="A147" s="65"/>
      <c r="B147" s="65"/>
      <c r="C147" s="65"/>
      <c r="D147" s="65"/>
      <c r="E147" s="65"/>
      <c r="F147" s="65"/>
      <c r="G147" s="65"/>
      <c r="H147" s="3"/>
      <c r="I147" s="4"/>
      <c r="J147" s="4"/>
      <c r="K147" s="4"/>
    </row>
    <row r="148" spans="1:11" s="1" customFormat="1" ht="26.25" customHeight="1">
      <c r="A148" s="27" t="s">
        <v>98</v>
      </c>
      <c r="B148" s="202" t="s">
        <v>99</v>
      </c>
      <c r="C148" s="202"/>
      <c r="D148" s="202"/>
      <c r="E148" s="202"/>
      <c r="F148" s="202"/>
      <c r="G148" s="27" t="s">
        <v>38</v>
      </c>
      <c r="H148" s="3"/>
      <c r="I148" s="4"/>
      <c r="J148" s="4"/>
      <c r="K148" s="4"/>
    </row>
    <row r="149" spans="1:11" s="1" customFormat="1" ht="13.9" customHeight="1">
      <c r="A149" s="8" t="s">
        <v>6</v>
      </c>
      <c r="B149" s="250" t="s">
        <v>100</v>
      </c>
      <c r="C149" s="250"/>
      <c r="D149" s="250"/>
      <c r="E149" s="250"/>
      <c r="F149" s="70">
        <v>8.3299999999999999E-2</v>
      </c>
      <c r="G149" s="71">
        <f>(G144*F149)</f>
        <v>464.99193106491543</v>
      </c>
      <c r="H149" s="3"/>
      <c r="I149" s="4"/>
      <c r="J149" s="4"/>
      <c r="K149" s="4"/>
    </row>
    <row r="150" spans="1:11" s="1" customFormat="1" ht="13.9" customHeight="1">
      <c r="A150" s="45" t="s">
        <v>9</v>
      </c>
      <c r="B150" s="251" t="s">
        <v>99</v>
      </c>
      <c r="C150" s="251"/>
      <c r="D150" s="251"/>
      <c r="E150" s="251"/>
      <c r="F150" s="72">
        <v>2.2200000000000001E-2</v>
      </c>
      <c r="G150" s="71">
        <f>(G144*F150)</f>
        <v>123.92341980361492</v>
      </c>
      <c r="H150" s="3"/>
      <c r="I150" s="4"/>
      <c r="J150" s="4"/>
      <c r="K150" s="4"/>
    </row>
    <row r="151" spans="1:11" s="1" customFormat="1" ht="13.9" customHeight="1">
      <c r="A151" s="45" t="s">
        <v>12</v>
      </c>
      <c r="B151" s="203" t="s">
        <v>101</v>
      </c>
      <c r="C151" s="203"/>
      <c r="D151" s="203"/>
      <c r="E151" s="203"/>
      <c r="F151" s="72">
        <v>4.0000000000000002E-4</v>
      </c>
      <c r="G151" s="71">
        <f>(G144*F151)</f>
        <v>2.2328544108759445</v>
      </c>
      <c r="H151" s="3"/>
      <c r="I151" s="4"/>
      <c r="J151" s="4"/>
      <c r="K151" s="4"/>
    </row>
    <row r="152" spans="1:11" s="1" customFormat="1" ht="14.25" customHeight="1">
      <c r="A152" s="45" t="s">
        <v>14</v>
      </c>
      <c r="B152" s="203" t="s">
        <v>102</v>
      </c>
      <c r="C152" s="203"/>
      <c r="D152" s="203"/>
      <c r="E152" s="203"/>
      <c r="F152" s="72">
        <v>2.0000000000000001E-4</v>
      </c>
      <c r="G152" s="71">
        <f>(G144*F152)</f>
        <v>1.1164272054379722</v>
      </c>
      <c r="H152" s="3"/>
      <c r="I152" s="4"/>
      <c r="J152" s="4"/>
      <c r="K152" s="4"/>
    </row>
    <row r="153" spans="1:11" s="1" customFormat="1" ht="13.9" customHeight="1">
      <c r="A153" s="45" t="s">
        <v>61</v>
      </c>
      <c r="B153" s="203" t="s">
        <v>103</v>
      </c>
      <c r="C153" s="203"/>
      <c r="D153" s="203"/>
      <c r="E153" s="203"/>
      <c r="F153" s="72">
        <v>1.4E-3</v>
      </c>
      <c r="G153" s="71">
        <f>(G144*F153)</f>
        <v>7.8149904380658057</v>
      </c>
      <c r="H153" s="3"/>
      <c r="I153" s="4"/>
      <c r="J153" s="4"/>
      <c r="K153" s="4"/>
    </row>
    <row r="154" spans="1:11" s="1" customFormat="1" ht="21.4" customHeight="1">
      <c r="A154" s="73" t="s">
        <v>63</v>
      </c>
      <c r="B154" s="203" t="s">
        <v>104</v>
      </c>
      <c r="C154" s="203"/>
      <c r="D154" s="203"/>
      <c r="E154" s="203"/>
      <c r="F154" s="74">
        <v>1.66E-2</v>
      </c>
      <c r="G154" s="71">
        <f>(G144*F154)</f>
        <v>92.663458051351697</v>
      </c>
      <c r="H154" s="3"/>
      <c r="I154" s="4"/>
      <c r="J154" s="4"/>
      <c r="K154" s="4"/>
    </row>
    <row r="155" spans="1:11" s="1" customFormat="1" ht="14.25" customHeight="1">
      <c r="A155" s="55"/>
      <c r="B155" s="222" t="s">
        <v>90</v>
      </c>
      <c r="C155" s="222"/>
      <c r="D155" s="222"/>
      <c r="E155" s="222"/>
      <c r="F155" s="75">
        <f>SUM(F149:F154)</f>
        <v>0.1241</v>
      </c>
      <c r="G155" s="57">
        <f>SUM(G149:G154)</f>
        <v>692.74308097426172</v>
      </c>
      <c r="H155" s="3"/>
      <c r="I155" s="4"/>
      <c r="J155" s="4"/>
      <c r="K155" s="4"/>
    </row>
    <row r="156" spans="1:11" s="1" customFormat="1" ht="14.25" customHeight="1">
      <c r="A156" s="4"/>
      <c r="B156" s="4"/>
      <c r="C156" s="4"/>
      <c r="D156" s="4"/>
      <c r="E156" s="4"/>
      <c r="F156" s="4"/>
      <c r="G156" s="4"/>
      <c r="H156" s="3"/>
      <c r="I156" s="4"/>
      <c r="J156" s="4"/>
      <c r="K156" s="4"/>
    </row>
    <row r="157" spans="1:11" s="1" customFormat="1" ht="14.25" customHeight="1">
      <c r="A157" s="207" t="s">
        <v>105</v>
      </c>
      <c r="B157" s="207"/>
      <c r="C157" s="207"/>
      <c r="D157" s="207"/>
      <c r="E157" s="207"/>
      <c r="F157" s="207"/>
      <c r="G157" s="207"/>
      <c r="H157" s="3"/>
      <c r="I157" s="4"/>
      <c r="J157" s="4"/>
      <c r="K157" s="4"/>
    </row>
    <row r="158" spans="1:11" s="1" customFormat="1" ht="15.75" customHeight="1">
      <c r="A158" s="207"/>
      <c r="B158" s="207"/>
      <c r="C158" s="207"/>
      <c r="D158" s="207"/>
      <c r="E158" s="207"/>
      <c r="F158" s="207"/>
      <c r="G158" s="207"/>
      <c r="H158" s="3"/>
      <c r="I158" s="4"/>
      <c r="J158" s="76"/>
      <c r="K158" s="4"/>
    </row>
    <row r="159" spans="1:11" s="1" customFormat="1" ht="15.75" customHeight="1">
      <c r="A159" s="26"/>
      <c r="B159" s="26"/>
      <c r="C159" s="26"/>
      <c r="D159" s="26"/>
      <c r="E159" s="26"/>
      <c r="F159" s="26"/>
      <c r="G159" s="26"/>
      <c r="H159" s="3"/>
      <c r="I159" s="4"/>
      <c r="J159" s="76"/>
      <c r="K159" s="4"/>
    </row>
    <row r="160" spans="1:11" s="1" customFormat="1" ht="97.5" customHeight="1">
      <c r="A160" s="219" t="s">
        <v>106</v>
      </c>
      <c r="B160" s="219"/>
      <c r="C160" s="219"/>
      <c r="D160" s="219"/>
      <c r="E160" s="219"/>
      <c r="F160" s="219"/>
      <c r="G160" s="219"/>
      <c r="H160" s="3"/>
      <c r="I160" s="4"/>
      <c r="J160" s="76"/>
      <c r="K160" s="4"/>
    </row>
    <row r="161" spans="1:11" s="1" customFormat="1" ht="15.75" customHeight="1">
      <c r="A161" s="26"/>
      <c r="B161" s="26"/>
      <c r="C161" s="26"/>
      <c r="D161" s="26"/>
      <c r="E161" s="26"/>
      <c r="F161" s="26"/>
      <c r="G161" s="26"/>
      <c r="H161" s="3"/>
      <c r="I161" s="4"/>
      <c r="J161" s="76"/>
      <c r="K161" s="4"/>
    </row>
    <row r="162" spans="1:11" s="1" customFormat="1" ht="96" customHeight="1">
      <c r="A162" s="219" t="s">
        <v>107</v>
      </c>
      <c r="B162" s="219"/>
      <c r="C162" s="219"/>
      <c r="D162" s="219"/>
      <c r="E162" s="219"/>
      <c r="F162" s="219"/>
      <c r="G162" s="219"/>
      <c r="H162" s="3"/>
      <c r="I162" s="4"/>
      <c r="J162" s="76"/>
      <c r="K162" s="4"/>
    </row>
    <row r="163" spans="1:11" s="1" customFormat="1" ht="135.75" customHeight="1">
      <c r="A163" s="219" t="s">
        <v>108</v>
      </c>
      <c r="B163" s="219"/>
      <c r="C163" s="219"/>
      <c r="D163" s="219"/>
      <c r="E163" s="219"/>
      <c r="F163" s="219"/>
      <c r="G163" s="219"/>
      <c r="H163" s="3"/>
      <c r="I163" s="4"/>
      <c r="J163" s="76"/>
      <c r="K163" s="4"/>
    </row>
    <row r="164" spans="1:11" s="1" customFormat="1" ht="207" customHeight="1">
      <c r="A164" s="219" t="s">
        <v>109</v>
      </c>
      <c r="B164" s="219"/>
      <c r="C164" s="219"/>
      <c r="D164" s="219"/>
      <c r="E164" s="219"/>
      <c r="F164" s="219"/>
      <c r="G164" s="219"/>
      <c r="H164" s="3"/>
      <c r="I164" s="4"/>
      <c r="J164" s="76"/>
      <c r="K164" s="4"/>
    </row>
    <row r="165" spans="1:11" s="1" customFormat="1" ht="173.25" customHeight="1">
      <c r="A165" s="219" t="s">
        <v>110</v>
      </c>
      <c r="B165" s="219"/>
      <c r="C165" s="219"/>
      <c r="D165" s="219"/>
      <c r="E165" s="219"/>
      <c r="F165" s="219"/>
      <c r="G165" s="219"/>
      <c r="H165" s="3"/>
      <c r="I165" s="4"/>
      <c r="J165" s="76"/>
      <c r="K165" s="4"/>
    </row>
    <row r="166" spans="1:11" s="1" customFormat="1" ht="96" customHeight="1">
      <c r="A166" s="219" t="s">
        <v>111</v>
      </c>
      <c r="B166" s="219"/>
      <c r="C166" s="219"/>
      <c r="D166" s="219"/>
      <c r="E166" s="219"/>
      <c r="F166" s="219"/>
      <c r="G166" s="219"/>
      <c r="H166" s="3"/>
      <c r="I166" s="4"/>
      <c r="J166" s="76"/>
      <c r="K166" s="4"/>
    </row>
    <row r="167" spans="1:11" s="1" customFormat="1" ht="15.75" customHeight="1">
      <c r="A167" s="26"/>
      <c r="B167" s="26"/>
      <c r="C167" s="26"/>
      <c r="D167" s="26"/>
      <c r="E167" s="26"/>
      <c r="F167" s="26"/>
      <c r="G167" s="26"/>
      <c r="H167" s="3"/>
      <c r="I167" s="4"/>
      <c r="J167" s="76"/>
      <c r="K167" s="4"/>
    </row>
    <row r="168" spans="1:11" s="1" customFormat="1">
      <c r="A168" s="4"/>
      <c r="B168" s="4"/>
      <c r="C168" s="4"/>
      <c r="D168" s="4"/>
      <c r="E168" s="4"/>
      <c r="F168" s="4"/>
      <c r="G168" s="4"/>
      <c r="H168" s="3"/>
      <c r="I168" s="4"/>
      <c r="J168" s="4"/>
      <c r="K168" s="4"/>
    </row>
    <row r="169" spans="1:11" s="1" customFormat="1" ht="29.25" customHeight="1">
      <c r="A169" s="215" t="s">
        <v>112</v>
      </c>
      <c r="B169" s="215"/>
      <c r="C169" s="215"/>
      <c r="D169" s="215"/>
      <c r="E169" s="215"/>
      <c r="F169" s="215"/>
      <c r="G169" s="66">
        <f>(F49/220*1.5)</f>
        <v>18.327131136363633</v>
      </c>
      <c r="H169" s="3"/>
      <c r="I169" s="4"/>
      <c r="J169" s="4"/>
      <c r="K169" s="4"/>
    </row>
    <row r="170" spans="1:11" s="1" customFormat="1" ht="14.25" customHeight="1">
      <c r="A170" s="4"/>
      <c r="B170" s="4"/>
      <c r="C170" s="4"/>
      <c r="D170" s="4"/>
      <c r="E170" s="4"/>
      <c r="F170" s="4"/>
      <c r="G170" s="4"/>
      <c r="H170" s="3"/>
      <c r="I170" s="4"/>
      <c r="J170" s="4"/>
      <c r="K170" s="4"/>
    </row>
    <row r="171" spans="1:11" s="1" customFormat="1" ht="13.9" customHeight="1">
      <c r="A171" s="221" t="s">
        <v>113</v>
      </c>
      <c r="B171" s="221"/>
      <c r="C171" s="221"/>
      <c r="D171" s="221"/>
      <c r="E171" s="221"/>
      <c r="F171" s="221"/>
      <c r="G171" s="221"/>
      <c r="H171" s="3"/>
      <c r="I171" s="4"/>
      <c r="J171" s="4"/>
      <c r="K171" s="4"/>
    </row>
    <row r="172" spans="1:11" s="1" customFormat="1" ht="13.9" customHeight="1">
      <c r="A172" s="65"/>
      <c r="B172" s="65"/>
      <c r="C172" s="65"/>
      <c r="D172" s="65"/>
      <c r="E172" s="65"/>
      <c r="F172" s="65"/>
      <c r="G172" s="65"/>
      <c r="H172" s="3"/>
      <c r="I172" s="4"/>
      <c r="J172" s="4"/>
      <c r="K172" s="4"/>
    </row>
    <row r="173" spans="1:11" s="1" customFormat="1" ht="25.5" customHeight="1">
      <c r="A173" s="27" t="s">
        <v>114</v>
      </c>
      <c r="B173" s="202" t="s">
        <v>115</v>
      </c>
      <c r="C173" s="202"/>
      <c r="D173" s="202"/>
      <c r="E173" s="202"/>
      <c r="F173" s="77" t="s">
        <v>116</v>
      </c>
      <c r="G173" s="27" t="s">
        <v>38</v>
      </c>
      <c r="H173" s="3"/>
      <c r="I173" s="4"/>
      <c r="J173" s="4"/>
      <c r="K173" s="4"/>
    </row>
    <row r="174" spans="1:11" s="1" customFormat="1" ht="31.5" customHeight="1">
      <c r="A174" s="21" t="s">
        <v>6</v>
      </c>
      <c r="B174" s="203" t="s">
        <v>117</v>
      </c>
      <c r="C174" s="203"/>
      <c r="D174" s="203"/>
      <c r="E174" s="203"/>
      <c r="F174" s="78"/>
      <c r="G174" s="79"/>
      <c r="H174" s="3"/>
      <c r="I174" s="4"/>
      <c r="J174" s="4"/>
      <c r="K174" s="4"/>
    </row>
    <row r="175" spans="1:11" s="1" customFormat="1" ht="14.25" customHeight="1">
      <c r="A175" s="205" t="s">
        <v>118</v>
      </c>
      <c r="B175" s="205"/>
      <c r="C175" s="205"/>
      <c r="D175" s="205"/>
      <c r="E175" s="205"/>
      <c r="F175" s="80"/>
      <c r="G175" s="57">
        <f>G174</f>
        <v>0</v>
      </c>
      <c r="H175" s="3"/>
      <c r="I175" s="4"/>
      <c r="J175" s="4"/>
      <c r="K175" s="4"/>
    </row>
    <row r="176" spans="1:11" s="1" customFormat="1" ht="35.25" customHeight="1">
      <c r="A176" s="207" t="s">
        <v>248</v>
      </c>
      <c r="B176" s="207"/>
      <c r="C176" s="207"/>
      <c r="D176" s="207"/>
      <c r="E176" s="207"/>
      <c r="F176" s="207"/>
      <c r="G176" s="207"/>
      <c r="H176" s="3"/>
      <c r="I176" s="4"/>
      <c r="J176" s="4"/>
      <c r="K176" s="4"/>
    </row>
    <row r="177" spans="1:11" s="1" customFormat="1" ht="62.1" customHeight="1">
      <c r="A177" s="207" t="s">
        <v>249</v>
      </c>
      <c r="B177" s="207"/>
      <c r="C177" s="207"/>
      <c r="D177" s="207"/>
      <c r="E177" s="207"/>
      <c r="F177" s="207"/>
      <c r="G177" s="207"/>
      <c r="H177" s="3"/>
      <c r="I177" s="4"/>
      <c r="J177" s="4"/>
      <c r="K177" s="4"/>
    </row>
    <row r="178" spans="1:11" s="1" customFormat="1" ht="13.9" customHeight="1">
      <c r="A178" s="81"/>
      <c r="B178" s="6"/>
      <c r="C178" s="6"/>
      <c r="D178" s="6"/>
      <c r="E178" s="6"/>
      <c r="F178" s="82"/>
      <c r="G178" s="83"/>
      <c r="H178" s="3"/>
      <c r="I178" s="4"/>
      <c r="J178" s="4"/>
      <c r="K178" s="4"/>
    </row>
    <row r="179" spans="1:11" s="1" customFormat="1" ht="13.9" customHeight="1">
      <c r="A179" s="187" t="s">
        <v>119</v>
      </c>
      <c r="B179" s="187"/>
      <c r="C179" s="187"/>
      <c r="D179" s="187"/>
      <c r="E179" s="187"/>
      <c r="F179" s="187"/>
      <c r="G179" s="187"/>
      <c r="H179" s="3"/>
      <c r="I179" s="4"/>
      <c r="J179" s="4"/>
      <c r="K179" s="4"/>
    </row>
    <row r="180" spans="1:11" s="1" customFormat="1" ht="13.9" customHeight="1">
      <c r="A180" s="252"/>
      <c r="B180" s="252"/>
      <c r="C180" s="252"/>
      <c r="D180" s="252"/>
      <c r="E180" s="252"/>
      <c r="F180" s="252"/>
      <c r="G180" s="252"/>
      <c r="H180" s="3"/>
      <c r="I180" s="4"/>
      <c r="J180" s="4"/>
      <c r="K180" s="4"/>
    </row>
    <row r="181" spans="1:11" s="1" customFormat="1" ht="14.25" customHeight="1">
      <c r="A181" s="27">
        <v>4</v>
      </c>
      <c r="B181" s="253" t="s">
        <v>120</v>
      </c>
      <c r="C181" s="253"/>
      <c r="D181" s="253"/>
      <c r="E181" s="253"/>
      <c r="F181" s="10"/>
      <c r="G181" s="27" t="s">
        <v>38</v>
      </c>
      <c r="H181" s="3"/>
      <c r="I181" s="4"/>
      <c r="J181" s="4"/>
      <c r="K181" s="4"/>
    </row>
    <row r="182" spans="1:11" s="1" customFormat="1" ht="15.75" customHeight="1">
      <c r="A182" s="21" t="s">
        <v>98</v>
      </c>
      <c r="B182" s="203" t="s">
        <v>99</v>
      </c>
      <c r="C182" s="203"/>
      <c r="D182" s="203"/>
      <c r="E182" s="203"/>
      <c r="F182" s="84">
        <f>F155</f>
        <v>0.1241</v>
      </c>
      <c r="G182" s="85">
        <f>G155</f>
        <v>692.74308097426172</v>
      </c>
      <c r="H182" s="3"/>
      <c r="I182" s="4"/>
      <c r="J182" s="4"/>
      <c r="K182" s="4"/>
    </row>
    <row r="183" spans="1:11" s="1" customFormat="1" ht="14.25" customHeight="1">
      <c r="A183" s="45" t="s">
        <v>114</v>
      </c>
      <c r="B183" s="203" t="s">
        <v>115</v>
      </c>
      <c r="C183" s="203"/>
      <c r="D183" s="203"/>
      <c r="E183" s="203"/>
      <c r="F183" s="86">
        <f>F174</f>
        <v>0</v>
      </c>
      <c r="G183" s="87">
        <f>G175</f>
        <v>0</v>
      </c>
      <c r="H183" s="3"/>
      <c r="I183" s="4"/>
      <c r="J183" s="4"/>
      <c r="K183" s="4"/>
    </row>
    <row r="184" spans="1:11" s="1" customFormat="1" ht="13.9" customHeight="1">
      <c r="A184" s="55"/>
      <c r="B184" s="222" t="s">
        <v>90</v>
      </c>
      <c r="C184" s="222"/>
      <c r="D184" s="222"/>
      <c r="E184" s="222"/>
      <c r="F184" s="88"/>
      <c r="G184" s="57">
        <f>SUM(G182:G183)</f>
        <v>692.74308097426172</v>
      </c>
      <c r="H184" s="3"/>
      <c r="I184" s="4"/>
      <c r="J184" s="4"/>
      <c r="K184" s="4"/>
    </row>
    <row r="185" spans="1:11" s="1" customFormat="1" ht="13.9" customHeight="1">
      <c r="A185" s="4"/>
      <c r="B185" s="4"/>
      <c r="C185" s="4"/>
      <c r="D185" s="4"/>
      <c r="E185" s="4"/>
      <c r="F185" s="4"/>
      <c r="G185" s="4"/>
      <c r="H185" s="3"/>
      <c r="I185" s="4"/>
      <c r="J185" s="4"/>
      <c r="K185" s="4"/>
    </row>
    <row r="186" spans="1:11" s="1" customFormat="1" ht="13.9" customHeight="1">
      <c r="A186" s="212" t="s">
        <v>121</v>
      </c>
      <c r="B186" s="212"/>
      <c r="C186" s="212"/>
      <c r="D186" s="212"/>
      <c r="E186" s="212"/>
      <c r="F186" s="212"/>
      <c r="G186" s="212"/>
      <c r="H186" s="3"/>
      <c r="I186" s="4"/>
      <c r="J186" s="4"/>
      <c r="K186" s="4"/>
    </row>
    <row r="187" spans="1:11" s="1" customFormat="1" ht="13.9" customHeight="1">
      <c r="A187" s="4"/>
      <c r="B187" s="4"/>
      <c r="C187" s="4"/>
      <c r="D187" s="4"/>
      <c r="E187" s="4"/>
      <c r="F187" s="4"/>
      <c r="G187" s="4"/>
      <c r="H187" s="3"/>
      <c r="I187" s="4"/>
      <c r="J187" s="4"/>
      <c r="K187" s="4"/>
    </row>
    <row r="188" spans="1:11" s="1" customFormat="1" ht="13.9" customHeight="1">
      <c r="A188" s="10">
        <v>5</v>
      </c>
      <c r="B188" s="205" t="s">
        <v>122</v>
      </c>
      <c r="C188" s="205"/>
      <c r="D188" s="205"/>
      <c r="E188" s="205"/>
      <c r="F188" s="205" t="s">
        <v>38</v>
      </c>
      <c r="G188" s="205"/>
      <c r="H188" s="3"/>
      <c r="I188" s="4"/>
      <c r="J188" s="4"/>
      <c r="K188" s="4"/>
    </row>
    <row r="189" spans="1:11" s="1" customFormat="1" ht="13.9" customHeight="1">
      <c r="A189" s="8" t="s">
        <v>6</v>
      </c>
      <c r="B189" s="250" t="s">
        <v>123</v>
      </c>
      <c r="C189" s="250"/>
      <c r="D189" s="250"/>
      <c r="E189" s="250"/>
      <c r="F189" s="254">
        <v>104.6</v>
      </c>
      <c r="G189" s="254"/>
      <c r="H189" s="3"/>
      <c r="I189" s="4"/>
      <c r="J189" s="4"/>
      <c r="K189" s="4"/>
    </row>
    <row r="190" spans="1:11" s="1" customFormat="1" ht="14.25" customHeight="1">
      <c r="A190" s="8" t="s">
        <v>9</v>
      </c>
      <c r="B190" s="250" t="s">
        <v>124</v>
      </c>
      <c r="C190" s="250"/>
      <c r="D190" s="250"/>
      <c r="E190" s="250"/>
      <c r="F190" s="254">
        <v>12.28</v>
      </c>
      <c r="G190" s="254"/>
      <c r="H190" s="3"/>
      <c r="I190" s="4"/>
      <c r="J190" s="4"/>
      <c r="K190" s="4"/>
    </row>
    <row r="191" spans="1:11" s="1" customFormat="1" ht="13.9" customHeight="1">
      <c r="A191" s="8" t="s">
        <v>12</v>
      </c>
      <c r="B191" s="250" t="s">
        <v>125</v>
      </c>
      <c r="C191" s="250"/>
      <c r="D191" s="250"/>
      <c r="E191" s="250"/>
      <c r="F191" s="254">
        <v>1.82</v>
      </c>
      <c r="G191" s="254"/>
      <c r="H191" s="3"/>
      <c r="I191" s="4"/>
      <c r="J191" s="4"/>
      <c r="K191" s="4"/>
    </row>
    <row r="192" spans="1:11" s="1" customFormat="1" ht="14.25" customHeight="1">
      <c r="A192" s="8" t="s">
        <v>14</v>
      </c>
      <c r="B192" s="250" t="s">
        <v>126</v>
      </c>
      <c r="C192" s="250"/>
      <c r="D192" s="250"/>
      <c r="E192" s="250"/>
      <c r="F192" s="254">
        <v>0.24</v>
      </c>
      <c r="G192" s="254"/>
      <c r="H192" s="3"/>
      <c r="I192" s="4"/>
      <c r="J192" s="4"/>
      <c r="K192" s="4"/>
    </row>
    <row r="193" spans="1:11" s="1" customFormat="1" ht="15.75" customHeight="1">
      <c r="A193" s="89"/>
      <c r="B193" s="205" t="s">
        <v>41</v>
      </c>
      <c r="C193" s="205"/>
      <c r="D193" s="205"/>
      <c r="E193" s="205"/>
      <c r="F193" s="255">
        <f>SUM(F189:F192)</f>
        <v>118.93999999999998</v>
      </c>
      <c r="G193" s="255"/>
      <c r="H193" s="3"/>
      <c r="I193" s="4"/>
      <c r="J193" s="4"/>
      <c r="K193" s="4"/>
    </row>
    <row r="194" spans="1:11" s="1" customFormat="1">
      <c r="A194" s="4"/>
      <c r="B194" s="4"/>
      <c r="C194" s="4"/>
      <c r="D194" s="4"/>
      <c r="E194" s="4"/>
      <c r="F194" s="4"/>
      <c r="G194" s="4"/>
      <c r="H194" s="3"/>
      <c r="I194" s="4"/>
      <c r="J194" s="4"/>
      <c r="K194" s="4"/>
    </row>
    <row r="195" spans="1:11" s="1" customFormat="1" ht="25.5" customHeight="1">
      <c r="A195" s="219" t="s">
        <v>127</v>
      </c>
      <c r="B195" s="219"/>
      <c r="C195" s="219"/>
      <c r="D195" s="219"/>
      <c r="E195" s="219"/>
      <c r="F195" s="219"/>
      <c r="G195" s="219"/>
      <c r="H195" s="3"/>
      <c r="I195" s="4"/>
      <c r="J195" s="4"/>
      <c r="K195" s="4"/>
    </row>
    <row r="196" spans="1:11" s="1" customFormat="1" ht="14.25" customHeight="1">
      <c r="A196" s="19"/>
      <c r="B196" s="4"/>
      <c r="C196" s="4"/>
      <c r="D196" s="4"/>
      <c r="E196" s="4"/>
      <c r="F196" s="4"/>
      <c r="G196" s="4"/>
      <c r="H196" s="3"/>
      <c r="I196" s="4"/>
      <c r="J196" s="4"/>
      <c r="K196" s="4"/>
    </row>
    <row r="197" spans="1:11" s="1" customFormat="1" ht="13.9" customHeight="1">
      <c r="A197" s="256" t="s">
        <v>128</v>
      </c>
      <c r="B197" s="256"/>
      <c r="C197" s="256"/>
      <c r="D197" s="256"/>
      <c r="E197" s="256"/>
      <c r="F197" s="256"/>
      <c r="G197" s="256"/>
      <c r="H197" s="3"/>
      <c r="I197" s="4"/>
      <c r="J197" s="4"/>
      <c r="K197" s="4"/>
    </row>
    <row r="198" spans="1:11" s="1" customFormat="1" ht="13.9" customHeight="1">
      <c r="A198" s="90"/>
      <c r="B198" s="90"/>
      <c r="C198" s="90"/>
      <c r="D198" s="90"/>
      <c r="E198" s="90"/>
      <c r="F198" s="90"/>
      <c r="G198" s="90"/>
      <c r="H198" s="3"/>
      <c r="I198" s="4"/>
      <c r="J198" s="4"/>
      <c r="K198" s="4"/>
    </row>
    <row r="199" spans="1:11" s="1" customFormat="1" ht="13.9" customHeight="1">
      <c r="A199" s="215" t="s">
        <v>129</v>
      </c>
      <c r="B199" s="215"/>
      <c r="C199" s="215"/>
      <c r="D199" s="215"/>
      <c r="E199" s="215"/>
      <c r="F199" s="215"/>
      <c r="G199" s="91">
        <f>F49+F121+G131+G184+F193</f>
        <v>6393.8191081641226</v>
      </c>
      <c r="H199" s="92"/>
      <c r="I199" s="4"/>
      <c r="J199" s="4"/>
      <c r="K199" s="4"/>
    </row>
    <row r="200" spans="1:11" s="1" customFormat="1" ht="13.9" customHeight="1">
      <c r="A200" s="4"/>
      <c r="B200" s="5"/>
      <c r="C200" s="5"/>
      <c r="D200" s="5"/>
      <c r="E200" s="5"/>
      <c r="F200" s="5"/>
      <c r="G200" s="93">
        <f>G199+G202</f>
        <v>6777.4482546539703</v>
      </c>
      <c r="H200" s="3"/>
      <c r="I200" s="3"/>
      <c r="J200" s="4"/>
      <c r="K200" s="4"/>
    </row>
    <row r="201" spans="1:11" s="1" customFormat="1" ht="13.9" customHeight="1">
      <c r="A201" s="24">
        <v>6</v>
      </c>
      <c r="B201" s="257" t="s">
        <v>130</v>
      </c>
      <c r="C201" s="257"/>
      <c r="D201" s="257"/>
      <c r="E201" s="257"/>
      <c r="F201" s="94" t="s">
        <v>47</v>
      </c>
      <c r="G201" s="95" t="s">
        <v>38</v>
      </c>
      <c r="H201" s="3"/>
      <c r="I201" s="96"/>
      <c r="J201" s="4"/>
      <c r="K201" s="4"/>
    </row>
    <row r="202" spans="1:11" s="1" customFormat="1" ht="13.9" customHeight="1">
      <c r="A202" s="97" t="s">
        <v>6</v>
      </c>
      <c r="B202" s="258" t="s">
        <v>131</v>
      </c>
      <c r="C202" s="258"/>
      <c r="D202" s="258"/>
      <c r="E202" s="258"/>
      <c r="F202" s="98">
        <v>0.06</v>
      </c>
      <c r="G202" s="99">
        <f>G199*F202</f>
        <v>383.62914648984736</v>
      </c>
      <c r="H202" s="96"/>
      <c r="I202" s="100"/>
      <c r="J202" s="4"/>
      <c r="K202" s="4"/>
    </row>
    <row r="203" spans="1:11" s="1" customFormat="1" ht="13.9" customHeight="1">
      <c r="A203" s="101" t="s">
        <v>9</v>
      </c>
      <c r="B203" s="197" t="s">
        <v>132</v>
      </c>
      <c r="C203" s="197"/>
      <c r="D203" s="197"/>
      <c r="E203" s="197"/>
      <c r="F203" s="102">
        <v>8.0299999999999996E-2</v>
      </c>
      <c r="G203" s="103">
        <f>(G199+G202)*F203</f>
        <v>544.22909484871377</v>
      </c>
      <c r="H203" s="96"/>
      <c r="I203" s="100"/>
      <c r="J203" s="50"/>
      <c r="K203" s="4"/>
    </row>
    <row r="204" spans="1:11" s="1" customFormat="1" ht="13.9" customHeight="1">
      <c r="A204" s="101" t="s">
        <v>12</v>
      </c>
      <c r="B204" s="197" t="s">
        <v>133</v>
      </c>
      <c r="C204" s="197"/>
      <c r="D204" s="197"/>
      <c r="E204" s="197"/>
      <c r="F204" s="102"/>
      <c r="G204" s="103"/>
      <c r="H204" s="96"/>
      <c r="I204" s="100"/>
      <c r="J204" s="50"/>
      <c r="K204" s="4"/>
    </row>
    <row r="205" spans="1:11" s="1" customFormat="1" ht="14.25" customHeight="1">
      <c r="A205" s="101"/>
      <c r="B205" s="197" t="s">
        <v>134</v>
      </c>
      <c r="C205" s="197"/>
      <c r="D205" s="197"/>
      <c r="E205" s="197"/>
      <c r="F205" s="102">
        <v>0.03</v>
      </c>
      <c r="G205" s="103">
        <f>((G199+G202+G203)/0.9135)*F205</f>
        <v>240.449174039497</v>
      </c>
      <c r="H205" s="96"/>
      <c r="I205" s="102"/>
      <c r="J205" s="4"/>
      <c r="K205" s="4"/>
    </row>
    <row r="206" spans="1:11" s="1" customFormat="1" ht="14.25" customHeight="1">
      <c r="A206" s="101"/>
      <c r="B206" s="197" t="s">
        <v>135</v>
      </c>
      <c r="C206" s="197"/>
      <c r="D206" s="197"/>
      <c r="E206" s="197"/>
      <c r="F206" s="102">
        <v>6.4999999999999997E-3</v>
      </c>
      <c r="G206" s="103">
        <f>((G199+G202+G203)/0.9135)*F206</f>
        <v>52.097321041891014</v>
      </c>
      <c r="H206" s="96"/>
      <c r="I206" s="100"/>
      <c r="J206" s="104"/>
      <c r="K206" s="96"/>
    </row>
    <row r="207" spans="1:11" s="1" customFormat="1" ht="15.75" customHeight="1">
      <c r="A207" s="101"/>
      <c r="B207" s="197" t="s">
        <v>136</v>
      </c>
      <c r="C207" s="197"/>
      <c r="D207" s="197"/>
      <c r="E207" s="197"/>
      <c r="F207" s="102">
        <v>0.05</v>
      </c>
      <c r="G207" s="103">
        <f>((G199+G202+G203)/0.9135)*F207</f>
        <v>400.74862339916172</v>
      </c>
      <c r="H207" s="96"/>
      <c r="I207" s="100"/>
      <c r="J207" s="4"/>
      <c r="K207" s="4"/>
    </row>
    <row r="208" spans="1:11" s="1" customFormat="1" ht="17.25" customHeight="1">
      <c r="A208" s="105"/>
      <c r="B208" s="259" t="s">
        <v>41</v>
      </c>
      <c r="C208" s="259"/>
      <c r="D208" s="259"/>
      <c r="E208" s="259"/>
      <c r="F208" s="106">
        <f>SUM(F202:F207)</f>
        <v>0.2268</v>
      </c>
      <c r="G208" s="25">
        <f>SUM(G202:G207)</f>
        <v>1621.1533598191108</v>
      </c>
      <c r="H208" s="3"/>
      <c r="I208" s="107"/>
      <c r="J208" s="4"/>
      <c r="K208" s="4"/>
    </row>
    <row r="209" spans="1:11" s="1" customFormat="1">
      <c r="A209" s="4"/>
      <c r="B209" s="4"/>
      <c r="C209" s="4"/>
      <c r="D209" s="4"/>
      <c r="E209" s="4"/>
      <c r="F209" s="4"/>
      <c r="G209" s="4"/>
      <c r="H209" s="3"/>
      <c r="I209" s="4"/>
      <c r="J209" s="4"/>
      <c r="K209" s="4"/>
    </row>
    <row r="210" spans="1:11" s="1" customFormat="1">
      <c r="A210" s="189" t="s">
        <v>137</v>
      </c>
      <c r="B210" s="189"/>
      <c r="C210" s="189"/>
      <c r="D210" s="189"/>
      <c r="E210" s="189"/>
      <c r="F210" s="189"/>
      <c r="G210" s="189"/>
      <c r="H210" s="3"/>
      <c r="I210" s="4"/>
      <c r="J210" s="4"/>
      <c r="K210" s="4"/>
    </row>
    <row r="211" spans="1:11" s="1" customFormat="1" ht="13.9" customHeight="1">
      <c r="A211" s="189" t="s">
        <v>138</v>
      </c>
      <c r="B211" s="189"/>
      <c r="C211" s="189"/>
      <c r="D211" s="189"/>
      <c r="E211" s="189"/>
      <c r="F211" s="189"/>
      <c r="G211" s="189"/>
      <c r="H211" s="3"/>
      <c r="I211" s="4"/>
      <c r="J211" s="4"/>
      <c r="K211" s="4"/>
    </row>
    <row r="212" spans="1:11" s="1" customFormat="1" ht="56.25" customHeight="1">
      <c r="A212" s="260" t="s">
        <v>139</v>
      </c>
      <c r="B212" s="260"/>
      <c r="C212" s="260"/>
      <c r="D212" s="260"/>
      <c r="E212" s="260"/>
      <c r="F212" s="260"/>
      <c r="G212" s="260"/>
      <c r="H212" s="3"/>
      <c r="I212" s="4"/>
      <c r="J212" s="4"/>
      <c r="K212" s="4"/>
    </row>
    <row r="213" spans="1:11" s="1" customFormat="1" ht="56.25" customHeight="1">
      <c r="A213" s="207" t="s">
        <v>140</v>
      </c>
      <c r="B213" s="207"/>
      <c r="C213" s="207"/>
      <c r="D213" s="207"/>
      <c r="E213" s="207"/>
      <c r="F213" s="207"/>
      <c r="G213" s="207"/>
      <c r="H213" s="3"/>
      <c r="I213" s="4"/>
      <c r="J213" s="4"/>
      <c r="K213" s="4"/>
    </row>
    <row r="214" spans="1:11" s="1" customFormat="1" ht="14.25" customHeight="1">
      <c r="A214" s="90"/>
      <c r="B214" s="90"/>
      <c r="C214" s="90"/>
      <c r="D214" s="90"/>
      <c r="E214" s="90"/>
      <c r="F214" s="90"/>
      <c r="G214" s="90"/>
      <c r="H214" s="3"/>
      <c r="I214" s="4"/>
      <c r="J214" s="4"/>
      <c r="K214" s="4"/>
    </row>
    <row r="215" spans="1:11" s="1" customFormat="1" ht="11.25" customHeight="1">
      <c r="A215" s="90"/>
      <c r="B215" s="5"/>
      <c r="C215" s="5"/>
      <c r="D215" s="5"/>
      <c r="E215" s="5"/>
      <c r="F215" s="5"/>
      <c r="G215" s="5"/>
      <c r="H215" s="3"/>
      <c r="I215" s="4"/>
      <c r="J215" s="4"/>
      <c r="K215" s="4"/>
    </row>
    <row r="216" spans="1:11" s="1" customFormat="1" ht="13.5" customHeight="1">
      <c r="A216" s="187" t="s">
        <v>141</v>
      </c>
      <c r="B216" s="187"/>
      <c r="C216" s="187"/>
      <c r="D216" s="187"/>
      <c r="E216" s="187"/>
      <c r="F216" s="187"/>
      <c r="G216" s="187"/>
      <c r="H216" s="3"/>
      <c r="I216" s="4"/>
      <c r="J216" s="4"/>
      <c r="K216" s="4"/>
    </row>
    <row r="217" spans="1:11" s="1" customFormat="1" ht="13.9" customHeight="1">
      <c r="A217" s="16"/>
      <c r="B217" s="16"/>
      <c r="C217" s="16"/>
      <c r="D217" s="16"/>
      <c r="E217" s="16"/>
      <c r="F217" s="16"/>
      <c r="G217" s="16"/>
      <c r="H217" s="3"/>
      <c r="I217" s="4"/>
      <c r="J217" s="4"/>
      <c r="K217" s="4"/>
    </row>
    <row r="218" spans="1:11" s="1" customFormat="1" ht="13.9" customHeight="1">
      <c r="A218" s="108"/>
      <c r="B218" s="233" t="s">
        <v>142</v>
      </c>
      <c r="C218" s="233"/>
      <c r="D218" s="233"/>
      <c r="E218" s="233"/>
      <c r="F218" s="233" t="s">
        <v>143</v>
      </c>
      <c r="G218" s="233"/>
      <c r="H218" s="3"/>
      <c r="I218" s="4"/>
      <c r="J218" s="4"/>
      <c r="K218" s="4"/>
    </row>
    <row r="219" spans="1:11" s="1" customFormat="1" ht="13.9" customHeight="1">
      <c r="A219" s="17" t="s">
        <v>6</v>
      </c>
      <c r="B219" s="197" t="s">
        <v>144</v>
      </c>
      <c r="C219" s="197"/>
      <c r="D219" s="197"/>
      <c r="E219" s="197"/>
      <c r="F219" s="261">
        <f>F49</f>
        <v>2687.979233333333</v>
      </c>
      <c r="G219" s="261"/>
      <c r="H219" s="3"/>
      <c r="I219" s="4"/>
      <c r="J219" s="4"/>
      <c r="K219" s="4"/>
    </row>
    <row r="220" spans="1:11" s="1" customFormat="1" ht="13.9" customHeight="1">
      <c r="A220" s="17" t="s">
        <v>9</v>
      </c>
      <c r="B220" s="197" t="s">
        <v>145</v>
      </c>
      <c r="C220" s="197"/>
      <c r="D220" s="197"/>
      <c r="E220" s="197"/>
      <c r="F220" s="261">
        <f>F121</f>
        <v>2703.1081322515147</v>
      </c>
      <c r="G220" s="261"/>
      <c r="H220" s="3"/>
      <c r="I220" s="4"/>
      <c r="J220" s="4"/>
      <c r="K220" s="4"/>
    </row>
    <row r="221" spans="1:11" s="1" customFormat="1" ht="13.9" customHeight="1">
      <c r="A221" s="17" t="s">
        <v>12</v>
      </c>
      <c r="B221" s="197" t="s">
        <v>146</v>
      </c>
      <c r="C221" s="197"/>
      <c r="D221" s="197"/>
      <c r="E221" s="197"/>
      <c r="F221" s="261">
        <f>G131</f>
        <v>191.04866160501331</v>
      </c>
      <c r="G221" s="261"/>
      <c r="H221" s="3"/>
      <c r="I221" s="4"/>
      <c r="J221" s="4"/>
      <c r="K221" s="4"/>
    </row>
    <row r="222" spans="1:11" s="1" customFormat="1" ht="13.9" customHeight="1">
      <c r="A222" s="17" t="s">
        <v>14</v>
      </c>
      <c r="B222" s="197" t="s">
        <v>147</v>
      </c>
      <c r="C222" s="197"/>
      <c r="D222" s="197"/>
      <c r="E222" s="197"/>
      <c r="F222" s="261">
        <f>G184</f>
        <v>692.74308097426172</v>
      </c>
      <c r="G222" s="261"/>
      <c r="H222" s="3"/>
      <c r="I222" s="107"/>
      <c r="J222" s="4"/>
      <c r="K222" s="4"/>
    </row>
    <row r="223" spans="1:11" s="1" customFormat="1" ht="13.9" customHeight="1">
      <c r="A223" s="17" t="s">
        <v>61</v>
      </c>
      <c r="B223" s="197" t="s">
        <v>148</v>
      </c>
      <c r="C223" s="197"/>
      <c r="D223" s="197"/>
      <c r="E223" s="197"/>
      <c r="F223" s="261">
        <f>F193</f>
        <v>118.93999999999998</v>
      </c>
      <c r="G223" s="261"/>
      <c r="H223" s="109"/>
      <c r="I223" s="4"/>
      <c r="J223" s="4"/>
      <c r="K223" s="4"/>
    </row>
    <row r="224" spans="1:11" s="1" customFormat="1" ht="14.25" customHeight="1">
      <c r="A224" s="198" t="s">
        <v>149</v>
      </c>
      <c r="B224" s="198"/>
      <c r="C224" s="198"/>
      <c r="D224" s="198"/>
      <c r="E224" s="198"/>
      <c r="F224" s="262">
        <f>F219+F220+F221+F222+F223</f>
        <v>6393.8191081641226</v>
      </c>
      <c r="G224" s="262"/>
      <c r="H224" s="3"/>
      <c r="I224" s="4"/>
      <c r="J224" s="4"/>
      <c r="K224" s="4"/>
    </row>
    <row r="225" spans="1:11" s="1" customFormat="1" ht="13.9" customHeight="1">
      <c r="A225" s="17" t="s">
        <v>63</v>
      </c>
      <c r="B225" s="197" t="s">
        <v>150</v>
      </c>
      <c r="C225" s="197"/>
      <c r="D225" s="197"/>
      <c r="E225" s="197"/>
      <c r="F225" s="261">
        <f>G208</f>
        <v>1621.1533598191108</v>
      </c>
      <c r="G225" s="261"/>
      <c r="H225" s="3"/>
      <c r="I225" s="4"/>
      <c r="J225" s="4"/>
      <c r="K225" s="4"/>
    </row>
    <row r="226" spans="1:11" s="1" customFormat="1" ht="23.25" customHeight="1">
      <c r="A226" s="182" t="s">
        <v>151</v>
      </c>
      <c r="B226" s="182"/>
      <c r="C226" s="182"/>
      <c r="D226" s="182"/>
      <c r="E226" s="182"/>
      <c r="F226" s="263">
        <f>F224+F225</f>
        <v>8014.9724679832334</v>
      </c>
      <c r="G226" s="263"/>
      <c r="H226" s="3"/>
      <c r="I226" s="4"/>
      <c r="J226" s="4"/>
      <c r="K226" s="4"/>
    </row>
    <row r="227" spans="1:11" s="1" customFormat="1" ht="18.75" customHeight="1">
      <c r="A227" s="110"/>
      <c r="B227" s="110"/>
      <c r="C227" s="110"/>
      <c r="D227" s="110"/>
      <c r="E227" s="110"/>
      <c r="F227" s="110"/>
      <c r="G227" s="110"/>
      <c r="H227" s="3"/>
      <c r="I227" s="4"/>
      <c r="J227" s="4"/>
      <c r="K227" s="4"/>
    </row>
    <row r="228" spans="1:11" s="1" customFormat="1" ht="13.9" customHeight="1">
      <c r="A228" s="187" t="s">
        <v>152</v>
      </c>
      <c r="B228" s="187"/>
      <c r="C228" s="187"/>
      <c r="D228" s="187"/>
      <c r="E228" s="187"/>
      <c r="F228" s="187"/>
      <c r="G228" s="187"/>
      <c r="H228" s="3"/>
      <c r="I228" s="4"/>
      <c r="J228" s="4"/>
      <c r="K228" s="4"/>
    </row>
    <row r="229" spans="1:11" s="1" customFormat="1" ht="14.25" customHeight="1">
      <c r="A229" s="4"/>
      <c r="B229" s="4"/>
      <c r="C229" s="4"/>
      <c r="D229" s="4"/>
      <c r="E229" s="4"/>
      <c r="F229" s="4"/>
      <c r="G229" s="4"/>
      <c r="H229" s="3"/>
      <c r="I229" s="4"/>
      <c r="J229" s="4"/>
      <c r="K229" s="4"/>
    </row>
    <row r="230" spans="1:11" s="1" customFormat="1" ht="53.25" customHeight="1">
      <c r="A230" s="205" t="s">
        <v>153</v>
      </c>
      <c r="B230" s="205"/>
      <c r="C230" s="10" t="s">
        <v>154</v>
      </c>
      <c r="D230" s="10" t="s">
        <v>155</v>
      </c>
      <c r="E230" s="10" t="s">
        <v>156</v>
      </c>
      <c r="F230" s="10" t="s">
        <v>157</v>
      </c>
      <c r="G230" s="10" t="s">
        <v>158</v>
      </c>
      <c r="H230" s="3"/>
      <c r="I230" s="4"/>
      <c r="J230" s="4"/>
      <c r="K230" s="4"/>
    </row>
    <row r="231" spans="1:11" s="1" customFormat="1" ht="51">
      <c r="A231" s="8" t="s">
        <v>159</v>
      </c>
      <c r="B231" s="111" t="str">
        <f>F34</f>
        <v>Posto 12X36 h NOTURNO NÃO MOTORIZADO</v>
      </c>
      <c r="C231" s="112">
        <f>F226</f>
        <v>8014.9724679832334</v>
      </c>
      <c r="D231" s="8">
        <v>2</v>
      </c>
      <c r="E231" s="112">
        <f>C231*D231</f>
        <v>16029.944935966467</v>
      </c>
      <c r="F231" s="113">
        <v>1</v>
      </c>
      <c r="G231" s="112">
        <f>E231*F231</f>
        <v>16029.944935966467</v>
      </c>
      <c r="H231" s="3"/>
      <c r="I231" s="4"/>
      <c r="J231" s="4"/>
      <c r="K231" s="4"/>
    </row>
    <row r="232" spans="1:11" s="1" customFormat="1" ht="14.1" customHeight="1">
      <c r="A232" s="205" t="s">
        <v>160</v>
      </c>
      <c r="B232" s="205"/>
      <c r="C232" s="205"/>
      <c r="D232" s="205"/>
      <c r="E232" s="205"/>
      <c r="F232" s="205"/>
      <c r="G232" s="114">
        <f>G231</f>
        <v>16029.944935966467</v>
      </c>
      <c r="H232" s="3"/>
      <c r="I232" s="4"/>
      <c r="J232" s="4"/>
      <c r="K232" s="4"/>
    </row>
    <row r="233" spans="1:11" s="1" customFormat="1" ht="14.1" customHeight="1">
      <c r="A233" s="4"/>
      <c r="B233" s="4"/>
      <c r="C233" s="4"/>
      <c r="D233" s="4"/>
      <c r="E233" s="4"/>
      <c r="F233" s="4"/>
      <c r="G233" s="4"/>
      <c r="H233" s="3"/>
      <c r="I233" s="4"/>
      <c r="J233" s="4"/>
      <c r="K233" s="4"/>
    </row>
    <row r="234" spans="1:11" s="1" customFormat="1" ht="14.25" customHeight="1">
      <c r="A234" s="212" t="s">
        <v>161</v>
      </c>
      <c r="B234" s="212"/>
      <c r="C234" s="212"/>
      <c r="D234" s="212"/>
      <c r="E234" s="212"/>
      <c r="F234" s="212"/>
      <c r="G234" s="212"/>
      <c r="H234" s="3"/>
      <c r="I234" s="4"/>
      <c r="J234" s="4"/>
      <c r="K234" s="4"/>
    </row>
    <row r="235" spans="1:11" s="1" customFormat="1" ht="14.25" customHeight="1">
      <c r="A235" s="4"/>
      <c r="B235" s="4"/>
      <c r="C235" s="4"/>
      <c r="D235" s="4"/>
      <c r="E235" s="4"/>
      <c r="F235" s="4"/>
      <c r="G235" s="4"/>
      <c r="H235" s="3"/>
      <c r="I235" s="4"/>
      <c r="J235" s="4"/>
      <c r="K235" s="4"/>
    </row>
    <row r="236" spans="1:11" s="1" customFormat="1" ht="14.25" customHeight="1">
      <c r="A236" s="89"/>
      <c r="B236" s="205" t="s">
        <v>162</v>
      </c>
      <c r="C236" s="205"/>
      <c r="D236" s="205"/>
      <c r="E236" s="205"/>
      <c r="F236" s="205"/>
      <c r="G236" s="205"/>
      <c r="H236" s="3"/>
      <c r="I236" s="4"/>
      <c r="J236" s="4"/>
      <c r="K236" s="4"/>
    </row>
    <row r="237" spans="1:11" s="1" customFormat="1" ht="14.25" customHeight="1">
      <c r="A237" s="89"/>
      <c r="B237" s="269" t="s">
        <v>163</v>
      </c>
      <c r="C237" s="269"/>
      <c r="D237" s="269"/>
      <c r="E237" s="269"/>
      <c r="F237" s="205" t="s">
        <v>164</v>
      </c>
      <c r="G237" s="205"/>
      <c r="H237" s="3"/>
      <c r="I237" s="4"/>
      <c r="J237" s="4"/>
      <c r="K237" s="4"/>
    </row>
    <row r="238" spans="1:11" s="1" customFormat="1">
      <c r="A238" s="28" t="s">
        <v>6</v>
      </c>
      <c r="B238" s="264" t="s">
        <v>165</v>
      </c>
      <c r="C238" s="264"/>
      <c r="D238" s="264"/>
      <c r="E238" s="264"/>
      <c r="F238" s="265">
        <f>E231</f>
        <v>16029.944935966467</v>
      </c>
      <c r="G238" s="265"/>
      <c r="H238" s="3"/>
      <c r="I238" s="4"/>
      <c r="J238" s="4"/>
      <c r="K238" s="4"/>
    </row>
    <row r="239" spans="1:11" s="1" customFormat="1">
      <c r="A239" s="8" t="s">
        <v>9</v>
      </c>
      <c r="B239" s="264" t="s">
        <v>166</v>
      </c>
      <c r="C239" s="264"/>
      <c r="D239" s="264"/>
      <c r="E239" s="264"/>
      <c r="F239" s="265">
        <f>G232</f>
        <v>16029.944935966467</v>
      </c>
      <c r="G239" s="265"/>
      <c r="H239" s="3"/>
      <c r="I239" s="4"/>
      <c r="J239" s="4"/>
      <c r="K239" s="4"/>
    </row>
    <row r="240" spans="1:11" s="1" customFormat="1" ht="26.25" customHeight="1">
      <c r="A240" s="8" t="s">
        <v>12</v>
      </c>
      <c r="B240" s="197" t="s">
        <v>167</v>
      </c>
      <c r="C240" s="197"/>
      <c r="D240" s="197"/>
      <c r="E240" s="197"/>
      <c r="F240" s="266">
        <f>F239*12</f>
        <v>192359.33923159761</v>
      </c>
      <c r="G240" s="266"/>
      <c r="H240" s="2"/>
    </row>
    <row r="241" spans="1:64" s="1" customFormat="1" ht="27.75" customHeight="1">
      <c r="A241" s="4"/>
      <c r="B241" s="4"/>
      <c r="C241" s="4"/>
      <c r="D241" s="4"/>
      <c r="E241" s="4"/>
      <c r="F241" s="4"/>
      <c r="G241" s="4"/>
      <c r="H241" s="2"/>
    </row>
    <row r="242" spans="1:64" s="1" customFormat="1">
      <c r="A242" s="267" t="s">
        <v>168</v>
      </c>
      <c r="B242" s="267"/>
      <c r="C242" s="267"/>
      <c r="D242" s="267"/>
      <c r="E242" s="267"/>
      <c r="F242" s="267"/>
      <c r="G242" s="267"/>
      <c r="H242" s="2"/>
    </row>
    <row r="245" spans="1:64" s="2" customFormat="1" ht="70.5" customHeight="1">
      <c r="A245" s="268" t="s">
        <v>169</v>
      </c>
      <c r="B245" s="268"/>
      <c r="C245" s="268"/>
      <c r="D245" s="268"/>
      <c r="E245" s="268"/>
      <c r="F245" s="268"/>
      <c r="G245" s="268"/>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row>
  </sheetData>
  <mergeCells count="231">
    <mergeCell ref="A245:G245"/>
    <mergeCell ref="B237:E237"/>
    <mergeCell ref="F237:G237"/>
    <mergeCell ref="B238:E238"/>
    <mergeCell ref="F238:G238"/>
    <mergeCell ref="B239:E239"/>
    <mergeCell ref="F239:G239"/>
    <mergeCell ref="B240:E240"/>
    <mergeCell ref="F240:G240"/>
    <mergeCell ref="A242:G242"/>
    <mergeCell ref="B225:E225"/>
    <mergeCell ref="F225:G225"/>
    <mergeCell ref="A226:E226"/>
    <mergeCell ref="F226:G226"/>
    <mergeCell ref="A228:G228"/>
    <mergeCell ref="A230:B230"/>
    <mergeCell ref="A232:F232"/>
    <mergeCell ref="A234:G234"/>
    <mergeCell ref="B236:G236"/>
    <mergeCell ref="B220:E220"/>
    <mergeCell ref="F220:G220"/>
    <mergeCell ref="B221:E221"/>
    <mergeCell ref="F221:G221"/>
    <mergeCell ref="B222:E222"/>
    <mergeCell ref="F222:G222"/>
    <mergeCell ref="B223:E223"/>
    <mergeCell ref="F223:G223"/>
    <mergeCell ref="A224:E224"/>
    <mergeCell ref="F224:G224"/>
    <mergeCell ref="B208:E208"/>
    <mergeCell ref="A210:G210"/>
    <mergeCell ref="A211:G211"/>
    <mergeCell ref="A212:G212"/>
    <mergeCell ref="A213:G213"/>
    <mergeCell ref="A216:G216"/>
    <mergeCell ref="B218:E218"/>
    <mergeCell ref="F218:G218"/>
    <mergeCell ref="B219:E219"/>
    <mergeCell ref="F219:G219"/>
    <mergeCell ref="A197:G197"/>
    <mergeCell ref="A199:F199"/>
    <mergeCell ref="B201:E201"/>
    <mergeCell ref="B202:E202"/>
    <mergeCell ref="B203:E203"/>
    <mergeCell ref="B204:E204"/>
    <mergeCell ref="B205:E205"/>
    <mergeCell ref="B206:E206"/>
    <mergeCell ref="B207:E207"/>
    <mergeCell ref="B190:E190"/>
    <mergeCell ref="F190:G190"/>
    <mergeCell ref="B191:E191"/>
    <mergeCell ref="F191:G191"/>
    <mergeCell ref="B192:E192"/>
    <mergeCell ref="F192:G192"/>
    <mergeCell ref="B193:E193"/>
    <mergeCell ref="F193:G193"/>
    <mergeCell ref="A195:G195"/>
    <mergeCell ref="A180:G180"/>
    <mergeCell ref="B181:E181"/>
    <mergeCell ref="B182:E182"/>
    <mergeCell ref="B183:E183"/>
    <mergeCell ref="B184:E184"/>
    <mergeCell ref="A186:G186"/>
    <mergeCell ref="B188:E188"/>
    <mergeCell ref="F188:G188"/>
    <mergeCell ref="B189:E189"/>
    <mergeCell ref="F189:G189"/>
    <mergeCell ref="B173:E173"/>
    <mergeCell ref="B174:E174"/>
    <mergeCell ref="A175:E175"/>
    <mergeCell ref="A176:G176"/>
    <mergeCell ref="A177:G177"/>
    <mergeCell ref="A179:G179"/>
    <mergeCell ref="A157:G158"/>
    <mergeCell ref="A160:G160"/>
    <mergeCell ref="A162:G162"/>
    <mergeCell ref="A163:G163"/>
    <mergeCell ref="A164:G164"/>
    <mergeCell ref="A165:G165"/>
    <mergeCell ref="A166:G166"/>
    <mergeCell ref="A169:F169"/>
    <mergeCell ref="A171:G171"/>
    <mergeCell ref="A146:G146"/>
    <mergeCell ref="B148:F148"/>
    <mergeCell ref="B149:E149"/>
    <mergeCell ref="B150:E150"/>
    <mergeCell ref="B151:E151"/>
    <mergeCell ref="B152:E152"/>
    <mergeCell ref="B153:E153"/>
    <mergeCell ref="B154:E154"/>
    <mergeCell ref="B155:E155"/>
    <mergeCell ref="B129:E129"/>
    <mergeCell ref="B130:E130"/>
    <mergeCell ref="B131:E131"/>
    <mergeCell ref="A133:G136"/>
    <mergeCell ref="A137:G137"/>
    <mergeCell ref="A138:G138"/>
    <mergeCell ref="A140:G140"/>
    <mergeCell ref="A142:G142"/>
    <mergeCell ref="A144:F144"/>
    <mergeCell ref="B119:E119"/>
    <mergeCell ref="F119:G119"/>
    <mergeCell ref="A121:E121"/>
    <mergeCell ref="F121:G121"/>
    <mergeCell ref="A123:G123"/>
    <mergeCell ref="B125:E125"/>
    <mergeCell ref="B126:E126"/>
    <mergeCell ref="B127:E127"/>
    <mergeCell ref="B128:E128"/>
    <mergeCell ref="B120:E120"/>
    <mergeCell ref="F120:G120"/>
    <mergeCell ref="A103:G103"/>
    <mergeCell ref="A104:G104"/>
    <mergeCell ref="A114:G114"/>
    <mergeCell ref="B116:E116"/>
    <mergeCell ref="F116:G116"/>
    <mergeCell ref="B117:E117"/>
    <mergeCell ref="F117:G117"/>
    <mergeCell ref="B118:E118"/>
    <mergeCell ref="F118:G118"/>
    <mergeCell ref="A105:G105"/>
    <mergeCell ref="A106:F106"/>
    <mergeCell ref="B107:E107"/>
    <mergeCell ref="F107:G107"/>
    <mergeCell ref="B108:E108"/>
    <mergeCell ref="F108:G108"/>
    <mergeCell ref="B109:E109"/>
    <mergeCell ref="F109:G109"/>
    <mergeCell ref="A110:E110"/>
    <mergeCell ref="F110:G110"/>
    <mergeCell ref="A111:G111"/>
    <mergeCell ref="A112:G112"/>
    <mergeCell ref="A113:G113"/>
    <mergeCell ref="B96:E96"/>
    <mergeCell ref="F96:G96"/>
    <mergeCell ref="B97:E97"/>
    <mergeCell ref="F97:G97"/>
    <mergeCell ref="A98:E98"/>
    <mergeCell ref="F98:G98"/>
    <mergeCell ref="A100:G100"/>
    <mergeCell ref="A101:G102"/>
    <mergeCell ref="A88:G88"/>
    <mergeCell ref="A90:G90"/>
    <mergeCell ref="B92:E92"/>
    <mergeCell ref="F92:G92"/>
    <mergeCell ref="B93:E93"/>
    <mergeCell ref="F93:G93"/>
    <mergeCell ref="B94:E94"/>
    <mergeCell ref="F94:G94"/>
    <mergeCell ref="B95:E95"/>
    <mergeCell ref="F95:G95"/>
    <mergeCell ref="B76:E76"/>
    <mergeCell ref="B77:E77"/>
    <mergeCell ref="B78:E78"/>
    <mergeCell ref="B79:E79"/>
    <mergeCell ref="B80:E80"/>
    <mergeCell ref="A81:E81"/>
    <mergeCell ref="A83:G84"/>
    <mergeCell ref="A85:G86"/>
    <mergeCell ref="A87:G87"/>
    <mergeCell ref="A62:G64"/>
    <mergeCell ref="A65:G66"/>
    <mergeCell ref="A67:G69"/>
    <mergeCell ref="A70:F70"/>
    <mergeCell ref="B72:E72"/>
    <mergeCell ref="B73:E73"/>
    <mergeCell ref="B74:E74"/>
    <mergeCell ref="B75:E75"/>
    <mergeCell ref="A52:G52"/>
    <mergeCell ref="A54:G54"/>
    <mergeCell ref="A56:G56"/>
    <mergeCell ref="A57:G57"/>
    <mergeCell ref="B58:E58"/>
    <mergeCell ref="B59:E59"/>
    <mergeCell ref="B60:E60"/>
    <mergeCell ref="A61:E61"/>
    <mergeCell ref="B46:D46"/>
    <mergeCell ref="F46:G46"/>
    <mergeCell ref="B47:D47"/>
    <mergeCell ref="F47:G47"/>
    <mergeCell ref="B48:D48"/>
    <mergeCell ref="F48:G48"/>
    <mergeCell ref="A49:E49"/>
    <mergeCell ref="F49:G49"/>
    <mergeCell ref="A50:G51"/>
    <mergeCell ref="A39:G39"/>
    <mergeCell ref="A40:G40"/>
    <mergeCell ref="A41:G41"/>
    <mergeCell ref="A42:G42"/>
    <mergeCell ref="A43:G43"/>
    <mergeCell ref="B44:E44"/>
    <mergeCell ref="F44:G44"/>
    <mergeCell ref="B45:E45"/>
    <mergeCell ref="F45:G45"/>
    <mergeCell ref="A33:G33"/>
    <mergeCell ref="B34:E34"/>
    <mergeCell ref="F34:G34"/>
    <mergeCell ref="B35:E35"/>
    <mergeCell ref="F35:G35"/>
    <mergeCell ref="B36:E36"/>
    <mergeCell ref="F36:G36"/>
    <mergeCell ref="B37:E37"/>
    <mergeCell ref="F37:G37"/>
    <mergeCell ref="B20:E20"/>
    <mergeCell ref="F20:G20"/>
    <mergeCell ref="A21:G21"/>
    <mergeCell ref="A22:G23"/>
    <mergeCell ref="A24:G25"/>
    <mergeCell ref="A26:G26"/>
    <mergeCell ref="A28:G28"/>
    <mergeCell ref="A30:G30"/>
    <mergeCell ref="A31:G31"/>
    <mergeCell ref="B13:E13"/>
    <mergeCell ref="F13:G13"/>
    <mergeCell ref="B14:E14"/>
    <mergeCell ref="F14:G14"/>
    <mergeCell ref="B15:E15"/>
    <mergeCell ref="F15:G15"/>
    <mergeCell ref="A16:G18"/>
    <mergeCell ref="B19:E19"/>
    <mergeCell ref="F19:G19"/>
    <mergeCell ref="A1:G2"/>
    <mergeCell ref="A3:G3"/>
    <mergeCell ref="A4:G4"/>
    <mergeCell ref="A5:G5"/>
    <mergeCell ref="A6:G6"/>
    <mergeCell ref="A7:G7"/>
    <mergeCell ref="A8:E8"/>
    <mergeCell ref="A10:G10"/>
    <mergeCell ref="B12:E12"/>
    <mergeCell ref="F12:G12"/>
  </mergeCells>
  <printOptions horizontalCentered="1"/>
  <pageMargins left="0.39374999999999999" right="0.39374999999999999" top="0.53263888888888899" bottom="0.53263888888888899" header="0.39374999999999999" footer="0.39374999999999999"/>
  <pageSetup paperSize="9" scale="62" firstPageNumber="0" fitToHeight="6" orientation="portrait" horizontalDpi="300" verticalDpi="300" r:id="rId1"/>
  <headerFooter>
    <oddHeader>&amp;C&amp;10&amp;A</oddHeader>
    <oddFooter>&amp;C&amp;10Página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2"/>
  <sheetViews>
    <sheetView topLeftCell="A21" zoomScaleNormal="100" workbookViewId="0">
      <selection activeCell="I23" sqref="I23"/>
    </sheetView>
  </sheetViews>
  <sheetFormatPr defaultColWidth="9" defaultRowHeight="15"/>
  <cols>
    <col min="1" max="1" width="6.25" style="115" customWidth="1"/>
    <col min="2" max="2" width="33.5" style="115" customWidth="1"/>
    <col min="3" max="3" width="10.75" style="115" customWidth="1"/>
    <col min="4" max="4" width="8.375" style="115" customWidth="1"/>
    <col min="5" max="5" width="9.625" style="115" customWidth="1"/>
    <col min="6" max="6" width="9.375" style="115" customWidth="1"/>
    <col min="7" max="7" width="9" style="115"/>
    <col min="8" max="8" width="9.25" style="115" customWidth="1"/>
    <col min="9" max="9" width="11.25" style="115" customWidth="1"/>
    <col min="10" max="1024" width="9" style="115"/>
  </cols>
  <sheetData>
    <row r="1" spans="1:17">
      <c r="A1" s="272" t="s">
        <v>175</v>
      </c>
      <c r="B1" s="272"/>
      <c r="C1" s="272"/>
      <c r="D1" s="272"/>
      <c r="E1" s="272"/>
      <c r="F1" s="272"/>
      <c r="G1" s="272"/>
      <c r="H1" s="272"/>
      <c r="I1" s="272"/>
      <c r="J1" s="116"/>
      <c r="K1" s="117"/>
      <c r="L1" s="117"/>
      <c r="M1" s="117"/>
      <c r="N1" s="117"/>
      <c r="O1" s="117"/>
      <c r="P1" s="117"/>
      <c r="Q1" s="117"/>
    </row>
    <row r="2" spans="1:17">
      <c r="A2" s="273" t="s">
        <v>176</v>
      </c>
      <c r="B2" s="273"/>
      <c r="C2" s="273"/>
      <c r="D2" s="273"/>
      <c r="E2" s="273"/>
      <c r="F2" s="273"/>
      <c r="G2" s="273"/>
      <c r="H2" s="273"/>
      <c r="I2" s="273"/>
      <c r="J2" s="116"/>
      <c r="K2" s="117"/>
      <c r="L2" s="117"/>
      <c r="M2" s="117"/>
      <c r="N2" s="117"/>
      <c r="O2" s="117"/>
      <c r="P2" s="117"/>
      <c r="Q2" s="117"/>
    </row>
    <row r="3" spans="1:17">
      <c r="A3" s="117"/>
      <c r="B3" s="117"/>
      <c r="C3" s="117"/>
      <c r="D3" s="117"/>
      <c r="E3" s="117"/>
      <c r="F3" s="117"/>
      <c r="G3" s="117"/>
      <c r="H3" s="117"/>
      <c r="I3" s="117"/>
      <c r="J3" s="117"/>
      <c r="K3" s="117"/>
      <c r="L3" s="117"/>
      <c r="M3" s="117"/>
      <c r="N3" s="117"/>
      <c r="O3" s="117"/>
      <c r="P3" s="117"/>
      <c r="Q3" s="117"/>
    </row>
    <row r="4" spans="1:17">
      <c r="A4" s="274" t="s">
        <v>177</v>
      </c>
      <c r="B4" s="274"/>
      <c r="C4" s="118" t="s">
        <v>178</v>
      </c>
      <c r="D4" s="274" t="s">
        <v>179</v>
      </c>
      <c r="E4" s="274"/>
      <c r="F4" s="117"/>
      <c r="G4" s="117"/>
      <c r="H4" s="117"/>
      <c r="I4" s="117"/>
      <c r="J4" s="117"/>
      <c r="K4" s="117"/>
      <c r="L4" s="117"/>
      <c r="M4" s="117"/>
      <c r="N4" s="117"/>
      <c r="O4" s="117"/>
      <c r="P4" s="117"/>
      <c r="Q4" s="117"/>
    </row>
    <row r="5" spans="1:17">
      <c r="A5" s="275" t="s">
        <v>180</v>
      </c>
      <c r="B5" s="275"/>
      <c r="C5" s="119">
        <v>1</v>
      </c>
      <c r="D5" s="275">
        <v>2</v>
      </c>
      <c r="E5" s="275"/>
      <c r="F5" s="117"/>
      <c r="G5" s="117"/>
      <c r="H5" s="117"/>
      <c r="I5" s="117"/>
      <c r="J5" s="117"/>
      <c r="K5" s="117"/>
      <c r="L5" s="117"/>
      <c r="M5" s="117"/>
      <c r="N5" s="117"/>
      <c r="O5" s="117"/>
      <c r="P5" s="117"/>
      <c r="Q5" s="117"/>
    </row>
    <row r="6" spans="1:17">
      <c r="A6" s="275" t="s">
        <v>181</v>
      </c>
      <c r="B6" s="275"/>
      <c r="C6" s="119">
        <v>1</v>
      </c>
      <c r="D6" s="275">
        <v>2</v>
      </c>
      <c r="E6" s="275"/>
      <c r="F6" s="117"/>
      <c r="G6" s="117"/>
      <c r="H6" s="117"/>
      <c r="I6" s="117"/>
      <c r="J6" s="117"/>
      <c r="K6" s="117"/>
      <c r="L6" s="117"/>
      <c r="M6" s="117"/>
      <c r="N6" s="117"/>
      <c r="O6" s="117"/>
      <c r="P6" s="117"/>
      <c r="Q6" s="117"/>
    </row>
    <row r="7" spans="1:17">
      <c r="A7" s="275" t="s">
        <v>182</v>
      </c>
      <c r="B7" s="275"/>
      <c r="C7" s="119">
        <v>1</v>
      </c>
      <c r="D7" s="275">
        <v>2</v>
      </c>
      <c r="E7" s="275"/>
      <c r="F7" s="117"/>
      <c r="G7" s="117"/>
      <c r="H7" s="117"/>
      <c r="I7" s="117"/>
      <c r="J7" s="117"/>
      <c r="K7" s="117"/>
      <c r="L7" s="117"/>
      <c r="M7" s="117"/>
      <c r="N7" s="117"/>
      <c r="O7" s="117"/>
      <c r="P7" s="117"/>
      <c r="Q7" s="117"/>
    </row>
    <row r="8" spans="1:17">
      <c r="A8" s="275" t="s">
        <v>183</v>
      </c>
      <c r="B8" s="275"/>
      <c r="C8" s="119">
        <v>1</v>
      </c>
      <c r="D8" s="275">
        <v>2</v>
      </c>
      <c r="E8" s="275"/>
      <c r="F8" s="117"/>
      <c r="G8" s="117"/>
      <c r="H8" s="117"/>
      <c r="I8" s="117"/>
      <c r="J8" s="117"/>
      <c r="K8" s="117"/>
      <c r="L8" s="117"/>
      <c r="M8" s="117"/>
      <c r="N8" s="117"/>
      <c r="O8" s="117"/>
      <c r="P8" s="117"/>
      <c r="Q8" s="117"/>
    </row>
    <row r="9" spans="1:17">
      <c r="A9" s="274" t="s">
        <v>184</v>
      </c>
      <c r="B9" s="274"/>
      <c r="C9" s="118">
        <v>4</v>
      </c>
      <c r="D9" s="274">
        <v>8</v>
      </c>
      <c r="E9" s="274"/>
      <c r="F9" s="117"/>
      <c r="G9" s="117"/>
      <c r="H9" s="117"/>
      <c r="I9" s="117"/>
      <c r="J9" s="117"/>
      <c r="K9" s="117"/>
      <c r="L9" s="117"/>
      <c r="M9" s="117"/>
      <c r="N9" s="117"/>
      <c r="O9" s="117"/>
      <c r="P9" s="117"/>
      <c r="Q9" s="117"/>
    </row>
    <row r="10" spans="1:17">
      <c r="A10" s="117"/>
      <c r="B10" s="117"/>
      <c r="C10" s="117"/>
      <c r="D10" s="117"/>
      <c r="E10" s="117"/>
      <c r="F10" s="117"/>
      <c r="G10" s="117"/>
      <c r="H10" s="117"/>
      <c r="I10" s="117"/>
      <c r="J10" s="117"/>
      <c r="K10" s="117"/>
      <c r="L10" s="117"/>
      <c r="M10" s="117"/>
      <c r="N10" s="117"/>
      <c r="O10" s="117"/>
      <c r="P10" s="117"/>
      <c r="Q10" s="117"/>
    </row>
    <row r="11" spans="1:17">
      <c r="A11" s="117"/>
      <c r="B11" s="117"/>
      <c r="C11" s="117"/>
      <c r="D11" s="117"/>
      <c r="E11" s="117"/>
      <c r="F11" s="117"/>
      <c r="G11" s="117"/>
      <c r="H11" s="117"/>
      <c r="I11" s="117"/>
      <c r="J11" s="117"/>
      <c r="K11" s="117"/>
      <c r="L11" s="117"/>
      <c r="M11" s="117"/>
      <c r="N11" s="117"/>
      <c r="O11" s="117"/>
      <c r="P11" s="117"/>
      <c r="Q11" s="117"/>
    </row>
    <row r="12" spans="1:17">
      <c r="A12" s="277" t="s">
        <v>185</v>
      </c>
      <c r="B12" s="277"/>
      <c r="C12" s="277"/>
      <c r="D12" s="277"/>
      <c r="E12" s="277"/>
      <c r="F12" s="277"/>
      <c r="G12" s="277"/>
      <c r="H12" s="277"/>
      <c r="I12" s="277"/>
      <c r="J12" s="117"/>
      <c r="K12" s="117"/>
      <c r="L12" s="117"/>
      <c r="M12" s="117"/>
      <c r="N12" s="117"/>
      <c r="O12" s="117"/>
      <c r="P12" s="117"/>
      <c r="Q12" s="117"/>
    </row>
    <row r="13" spans="1:17" ht="36">
      <c r="A13" s="120" t="s">
        <v>186</v>
      </c>
      <c r="B13" s="120" t="s">
        <v>187</v>
      </c>
      <c r="C13" s="121" t="s">
        <v>188</v>
      </c>
      <c r="D13" s="121" t="s">
        <v>189</v>
      </c>
      <c r="E13" s="121" t="s">
        <v>190</v>
      </c>
      <c r="F13" s="121" t="s">
        <v>191</v>
      </c>
      <c r="G13" s="121" t="s">
        <v>192</v>
      </c>
      <c r="H13" s="121" t="s">
        <v>193</v>
      </c>
      <c r="I13" s="121" t="s">
        <v>194</v>
      </c>
      <c r="J13" s="117"/>
      <c r="K13" s="117"/>
      <c r="L13" s="117"/>
      <c r="M13" s="117"/>
      <c r="N13" s="117"/>
      <c r="O13" s="117"/>
      <c r="P13" s="117"/>
      <c r="Q13" s="117"/>
    </row>
    <row r="14" spans="1:17">
      <c r="A14" s="278" t="s">
        <v>195</v>
      </c>
      <c r="B14" s="278"/>
      <c r="C14" s="278"/>
      <c r="D14" s="278"/>
      <c r="E14" s="278"/>
      <c r="F14" s="122" t="s">
        <v>196</v>
      </c>
      <c r="G14" s="122" t="s">
        <v>197</v>
      </c>
      <c r="H14" s="122" t="s">
        <v>198</v>
      </c>
      <c r="I14" s="122" t="s">
        <v>199</v>
      </c>
      <c r="J14" s="117"/>
      <c r="K14" s="117"/>
      <c r="L14" s="117"/>
      <c r="M14" s="117"/>
      <c r="N14" s="117"/>
      <c r="O14" s="117"/>
      <c r="P14" s="117"/>
      <c r="Q14" s="117"/>
    </row>
    <row r="15" spans="1:17" ht="132.75">
      <c r="A15" s="123">
        <v>1</v>
      </c>
      <c r="B15" s="124" t="s">
        <v>256</v>
      </c>
      <c r="C15" s="125" t="s">
        <v>200</v>
      </c>
      <c r="D15" s="125" t="s">
        <v>201</v>
      </c>
      <c r="E15" s="125">
        <v>2</v>
      </c>
      <c r="F15" s="125">
        <v>16</v>
      </c>
      <c r="G15" s="126">
        <v>155</v>
      </c>
      <c r="H15" s="127">
        <f>G15*F15</f>
        <v>2480</v>
      </c>
      <c r="I15" s="128">
        <f t="shared" ref="I15:I23" si="0">(H15/12)/8</f>
        <v>25.833333333333332</v>
      </c>
      <c r="J15" s="117"/>
      <c r="K15" s="117"/>
      <c r="L15" s="117"/>
      <c r="M15" s="117"/>
      <c r="N15" s="117"/>
      <c r="O15" s="117"/>
      <c r="P15" s="117"/>
      <c r="Q15" s="117"/>
    </row>
    <row r="16" spans="1:17" ht="138.75" customHeight="1">
      <c r="A16" s="123">
        <v>2</v>
      </c>
      <c r="B16" s="124" t="s">
        <v>257</v>
      </c>
      <c r="C16" s="125" t="s">
        <v>202</v>
      </c>
      <c r="D16" s="125" t="s">
        <v>201</v>
      </c>
      <c r="E16" s="125">
        <v>2</v>
      </c>
      <c r="F16" s="125">
        <v>16</v>
      </c>
      <c r="G16" s="126">
        <v>29</v>
      </c>
      <c r="H16" s="127">
        <f>G16*F16</f>
        <v>464</v>
      </c>
      <c r="I16" s="128">
        <f t="shared" si="0"/>
        <v>4.833333333333333</v>
      </c>
      <c r="J16" s="117"/>
      <c r="K16" s="117"/>
      <c r="L16" s="117"/>
      <c r="M16" s="117"/>
      <c r="N16" s="117"/>
      <c r="O16" s="117"/>
      <c r="P16" s="117"/>
      <c r="Q16" s="117"/>
    </row>
    <row r="17" spans="1:17" ht="84">
      <c r="A17" s="123">
        <v>3</v>
      </c>
      <c r="B17" s="168" t="s">
        <v>258</v>
      </c>
      <c r="C17" s="125" t="s">
        <v>202</v>
      </c>
      <c r="D17" s="125" t="s">
        <v>201</v>
      </c>
      <c r="E17" s="125">
        <v>2</v>
      </c>
      <c r="F17" s="125">
        <v>16</v>
      </c>
      <c r="G17" s="126">
        <v>110</v>
      </c>
      <c r="H17" s="127">
        <f>G17*F17</f>
        <v>1760</v>
      </c>
      <c r="I17" s="128">
        <f t="shared" si="0"/>
        <v>18.333333333333332</v>
      </c>
      <c r="J17" s="117"/>
      <c r="K17" s="117"/>
      <c r="L17" s="117"/>
      <c r="M17" s="117"/>
      <c r="N17" s="117"/>
      <c r="O17" s="117"/>
      <c r="P17" s="117"/>
      <c r="Q17" s="117"/>
    </row>
    <row r="18" spans="1:17" ht="132.75">
      <c r="A18" s="123">
        <v>4</v>
      </c>
      <c r="B18" s="124" t="s">
        <v>259</v>
      </c>
      <c r="C18" s="125" t="s">
        <v>202</v>
      </c>
      <c r="D18" s="125" t="s">
        <v>201</v>
      </c>
      <c r="E18" s="125">
        <v>2</v>
      </c>
      <c r="F18" s="125">
        <v>16</v>
      </c>
      <c r="G18" s="126">
        <v>118.5</v>
      </c>
      <c r="H18" s="127">
        <f>F18*G18</f>
        <v>1896</v>
      </c>
      <c r="I18" s="128">
        <f t="shared" si="0"/>
        <v>19.75</v>
      </c>
      <c r="J18" s="117"/>
      <c r="K18" s="117"/>
      <c r="L18" s="117"/>
      <c r="M18" s="117"/>
      <c r="N18" s="117"/>
      <c r="O18" s="117"/>
      <c r="P18" s="117"/>
      <c r="Q18" s="117"/>
    </row>
    <row r="19" spans="1:17" ht="168.75">
      <c r="A19" s="123">
        <v>5</v>
      </c>
      <c r="B19" s="124" t="s">
        <v>260</v>
      </c>
      <c r="C19" s="125" t="s">
        <v>202</v>
      </c>
      <c r="D19" s="125" t="s">
        <v>201</v>
      </c>
      <c r="E19" s="125">
        <v>1</v>
      </c>
      <c r="F19" s="125">
        <v>8</v>
      </c>
      <c r="G19" s="126">
        <v>136.96</v>
      </c>
      <c r="H19" s="127">
        <f>G19*F19</f>
        <v>1095.68</v>
      </c>
      <c r="I19" s="128">
        <f t="shared" si="0"/>
        <v>11.413333333333334</v>
      </c>
      <c r="J19" s="117"/>
      <c r="K19" s="117"/>
      <c r="L19" s="117"/>
      <c r="M19" s="117"/>
      <c r="N19" s="117"/>
      <c r="O19" s="117"/>
      <c r="P19" s="117"/>
      <c r="Q19" s="117"/>
    </row>
    <row r="20" spans="1:17" ht="72.75">
      <c r="A20" s="123">
        <v>6</v>
      </c>
      <c r="B20" s="124" t="s">
        <v>203</v>
      </c>
      <c r="C20" s="125" t="s">
        <v>202</v>
      </c>
      <c r="D20" s="125" t="s">
        <v>201</v>
      </c>
      <c r="E20" s="125">
        <v>2</v>
      </c>
      <c r="F20" s="125">
        <v>16</v>
      </c>
      <c r="G20" s="126">
        <v>33.9</v>
      </c>
      <c r="H20" s="127">
        <f>F20*G20</f>
        <v>542.4</v>
      </c>
      <c r="I20" s="128">
        <f t="shared" si="0"/>
        <v>5.6499999999999995</v>
      </c>
      <c r="J20" s="117"/>
      <c r="K20" s="117"/>
      <c r="L20" s="117"/>
      <c r="M20" s="117"/>
      <c r="N20" s="117"/>
      <c r="O20" s="117"/>
      <c r="P20" s="117"/>
      <c r="Q20" s="117"/>
    </row>
    <row r="21" spans="1:17" ht="120.75">
      <c r="A21" s="123">
        <v>7</v>
      </c>
      <c r="B21" s="124" t="s">
        <v>204</v>
      </c>
      <c r="C21" s="125" t="s">
        <v>202</v>
      </c>
      <c r="D21" s="125" t="s">
        <v>201</v>
      </c>
      <c r="E21" s="125">
        <v>1</v>
      </c>
      <c r="F21" s="125">
        <v>8</v>
      </c>
      <c r="G21" s="126">
        <v>9.99</v>
      </c>
      <c r="H21" s="127">
        <f>F21*G21</f>
        <v>79.92</v>
      </c>
      <c r="I21" s="128">
        <f t="shared" si="0"/>
        <v>0.83250000000000002</v>
      </c>
      <c r="J21" s="117"/>
      <c r="K21" s="117"/>
      <c r="L21" s="117"/>
      <c r="M21" s="117"/>
      <c r="N21" s="117"/>
      <c r="O21" s="117"/>
      <c r="P21" s="117"/>
      <c r="Q21" s="117"/>
    </row>
    <row r="22" spans="1:17" ht="108.75">
      <c r="A22" s="123">
        <v>8</v>
      </c>
      <c r="B22" s="124" t="s">
        <v>205</v>
      </c>
      <c r="C22" s="125" t="s">
        <v>202</v>
      </c>
      <c r="D22" s="125" t="s">
        <v>201</v>
      </c>
      <c r="E22" s="125">
        <v>1</v>
      </c>
      <c r="F22" s="125">
        <v>8</v>
      </c>
      <c r="G22" s="126">
        <v>131.66999999999999</v>
      </c>
      <c r="H22" s="127">
        <f>G22*F22</f>
        <v>1053.3599999999999</v>
      </c>
      <c r="I22" s="128">
        <f t="shared" si="0"/>
        <v>10.972499999999998</v>
      </c>
      <c r="J22" s="117"/>
      <c r="K22" s="117"/>
      <c r="L22" s="117"/>
      <c r="M22" s="117"/>
      <c r="N22" s="117"/>
      <c r="O22" s="117"/>
      <c r="P22" s="117"/>
      <c r="Q22" s="117"/>
    </row>
    <row r="23" spans="1:17" ht="72.75">
      <c r="A23" s="123">
        <v>9</v>
      </c>
      <c r="B23" s="124" t="s">
        <v>206</v>
      </c>
      <c r="C23" s="125" t="s">
        <v>200</v>
      </c>
      <c r="D23" s="125" t="s">
        <v>201</v>
      </c>
      <c r="E23" s="125">
        <v>4</v>
      </c>
      <c r="F23" s="125">
        <v>32</v>
      </c>
      <c r="G23" s="126">
        <v>21</v>
      </c>
      <c r="H23" s="127">
        <f>F23*G23</f>
        <v>672</v>
      </c>
      <c r="I23" s="128">
        <f t="shared" si="0"/>
        <v>7</v>
      </c>
      <c r="J23" s="117"/>
      <c r="K23" s="117"/>
      <c r="L23" s="117"/>
      <c r="M23" s="117"/>
      <c r="N23" s="117"/>
      <c r="O23" s="117"/>
      <c r="P23" s="117"/>
      <c r="Q23" s="117"/>
    </row>
    <row r="24" spans="1:17">
      <c r="A24" s="278" t="s">
        <v>207</v>
      </c>
      <c r="B24" s="278"/>
      <c r="C24" s="278"/>
      <c r="D24" s="278"/>
      <c r="E24" s="278"/>
      <c r="F24" s="278"/>
      <c r="G24" s="278"/>
      <c r="H24" s="278"/>
      <c r="I24" s="129">
        <f>SUM(I15:I23)</f>
        <v>104.61833333333333</v>
      </c>
      <c r="J24" s="117"/>
      <c r="K24" s="117"/>
      <c r="L24" s="117"/>
      <c r="M24" s="117"/>
      <c r="N24" s="117"/>
      <c r="O24" s="117"/>
      <c r="P24" s="117"/>
      <c r="Q24" s="117"/>
    </row>
    <row r="25" spans="1:17">
      <c r="A25" s="276" t="s">
        <v>208</v>
      </c>
      <c r="B25" s="276"/>
      <c r="C25" s="276"/>
      <c r="D25" s="276"/>
      <c r="E25" s="276"/>
      <c r="F25" s="276"/>
      <c r="G25" s="276"/>
      <c r="H25" s="276"/>
      <c r="I25" s="131">
        <f>I24*2</f>
        <v>209.23666666666665</v>
      </c>
      <c r="J25" s="117"/>
      <c r="K25" s="117"/>
      <c r="L25" s="117"/>
      <c r="M25" s="117"/>
      <c r="N25" s="117"/>
      <c r="O25" s="117"/>
      <c r="P25" s="117"/>
      <c r="Q25" s="117"/>
    </row>
    <row r="26" spans="1:17">
      <c r="A26" s="117"/>
      <c r="B26" s="117"/>
      <c r="C26" s="117"/>
      <c r="D26" s="117"/>
      <c r="E26" s="117"/>
      <c r="F26" s="117"/>
      <c r="G26" s="117"/>
      <c r="H26" s="117"/>
      <c r="I26" s="117"/>
      <c r="J26" s="117"/>
      <c r="K26" s="117"/>
      <c r="L26" s="117"/>
      <c r="M26" s="117"/>
      <c r="N26" s="117"/>
      <c r="O26" s="117"/>
      <c r="P26" s="117"/>
      <c r="Q26" s="117"/>
    </row>
    <row r="27" spans="1:17">
      <c r="A27" s="117"/>
      <c r="B27" s="117"/>
      <c r="C27" s="117"/>
      <c r="D27" s="117"/>
      <c r="E27" s="117"/>
      <c r="F27" s="117"/>
      <c r="G27" s="117"/>
      <c r="H27" s="117"/>
      <c r="I27" s="117"/>
      <c r="J27" s="117"/>
      <c r="K27" s="117"/>
      <c r="L27" s="117"/>
      <c r="M27" s="117"/>
      <c r="N27" s="117"/>
      <c r="O27" s="117"/>
      <c r="P27" s="117"/>
      <c r="Q27" s="117"/>
    </row>
    <row r="28" spans="1:17">
      <c r="A28" s="117"/>
      <c r="B28" s="117"/>
      <c r="C28" s="117"/>
      <c r="D28" s="117"/>
      <c r="E28" s="117"/>
      <c r="F28" s="117"/>
      <c r="G28" s="117"/>
      <c r="H28" s="117"/>
      <c r="I28" s="117"/>
      <c r="J28" s="117"/>
      <c r="K28" s="117"/>
      <c r="L28" s="117"/>
      <c r="M28" s="117"/>
      <c r="N28" s="117"/>
      <c r="O28" s="117"/>
      <c r="P28" s="117"/>
      <c r="Q28" s="117"/>
    </row>
    <row r="29" spans="1:17">
      <c r="A29" s="117"/>
      <c r="B29" s="117"/>
      <c r="C29" s="117"/>
      <c r="D29" s="117"/>
      <c r="E29" s="117"/>
      <c r="F29" s="117"/>
      <c r="G29" s="117"/>
      <c r="H29" s="117"/>
      <c r="I29" s="117"/>
      <c r="J29" s="117"/>
      <c r="K29" s="117"/>
      <c r="L29" s="117"/>
      <c r="M29" s="117"/>
      <c r="N29" s="117"/>
      <c r="O29" s="117"/>
      <c r="P29" s="117"/>
      <c r="Q29" s="117"/>
    </row>
    <row r="30" spans="1:17">
      <c r="A30" s="117"/>
      <c r="B30" s="117"/>
      <c r="C30" s="117"/>
      <c r="D30" s="117"/>
      <c r="E30" s="117"/>
      <c r="F30" s="117"/>
      <c r="G30" s="117"/>
      <c r="H30" s="117"/>
      <c r="I30" s="117"/>
      <c r="J30" s="117"/>
      <c r="K30" s="117"/>
      <c r="L30" s="117"/>
      <c r="M30" s="117"/>
      <c r="N30" s="117"/>
      <c r="O30" s="117"/>
      <c r="P30" s="117"/>
      <c r="Q30" s="117"/>
    </row>
    <row r="31" spans="1:17">
      <c r="A31" s="117"/>
      <c r="B31" s="117"/>
      <c r="C31" s="117"/>
      <c r="D31" s="117"/>
      <c r="E31" s="117"/>
      <c r="F31" s="117"/>
      <c r="G31" s="117"/>
      <c r="H31" s="117"/>
      <c r="I31" s="117"/>
      <c r="J31" s="117"/>
      <c r="K31" s="117"/>
      <c r="L31" s="117"/>
      <c r="M31" s="117"/>
      <c r="N31" s="117"/>
      <c r="O31" s="117"/>
      <c r="P31" s="117"/>
      <c r="Q31" s="117"/>
    </row>
    <row r="32" spans="1:17">
      <c r="A32" s="117"/>
      <c r="B32" s="117"/>
      <c r="C32" s="117"/>
      <c r="D32" s="117"/>
      <c r="E32" s="117"/>
      <c r="F32" s="117"/>
      <c r="G32" s="117"/>
      <c r="H32" s="117"/>
      <c r="I32" s="117"/>
      <c r="J32" s="117"/>
      <c r="K32" s="117"/>
      <c r="L32" s="117"/>
      <c r="M32" s="117"/>
      <c r="N32" s="117"/>
      <c r="O32" s="117"/>
      <c r="P32" s="117"/>
      <c r="Q32" s="117"/>
    </row>
    <row r="33" spans="1:17">
      <c r="A33" s="117"/>
      <c r="B33" s="117"/>
      <c r="C33" s="117"/>
      <c r="D33" s="117"/>
      <c r="E33" s="117"/>
      <c r="F33" s="117"/>
      <c r="G33" s="117"/>
      <c r="H33" s="117"/>
      <c r="I33" s="117"/>
      <c r="J33" s="117"/>
      <c r="K33" s="117"/>
      <c r="L33" s="117"/>
      <c r="M33" s="117"/>
      <c r="N33" s="117"/>
      <c r="O33" s="117"/>
      <c r="P33" s="117"/>
      <c r="Q33" s="117"/>
    </row>
    <row r="34" spans="1:17">
      <c r="A34" s="117"/>
      <c r="B34" s="117"/>
      <c r="C34" s="117"/>
      <c r="D34" s="117"/>
      <c r="E34" s="117"/>
      <c r="F34" s="117"/>
      <c r="G34" s="117"/>
      <c r="H34" s="117"/>
      <c r="I34" s="117"/>
      <c r="J34" s="117"/>
      <c r="K34" s="117"/>
      <c r="L34" s="117"/>
      <c r="M34" s="117"/>
      <c r="N34" s="117"/>
      <c r="O34" s="117"/>
      <c r="P34" s="117"/>
      <c r="Q34" s="117"/>
    </row>
    <row r="35" spans="1:17">
      <c r="A35" s="117"/>
      <c r="B35" s="117"/>
      <c r="C35" s="117"/>
      <c r="D35" s="117"/>
      <c r="E35" s="117"/>
      <c r="F35" s="117"/>
      <c r="G35" s="117"/>
      <c r="H35" s="117"/>
      <c r="I35" s="117"/>
      <c r="J35" s="117"/>
      <c r="K35" s="117"/>
      <c r="L35" s="117"/>
      <c r="M35" s="117"/>
      <c r="N35" s="117"/>
      <c r="O35" s="117"/>
      <c r="P35" s="117"/>
      <c r="Q35" s="117"/>
    </row>
    <row r="36" spans="1:17">
      <c r="A36" s="117"/>
      <c r="B36" s="117"/>
      <c r="C36" s="117"/>
      <c r="D36" s="117"/>
      <c r="E36" s="117"/>
      <c r="F36" s="117"/>
      <c r="G36" s="117"/>
      <c r="H36" s="117"/>
      <c r="I36" s="117"/>
      <c r="J36" s="117"/>
      <c r="K36" s="117"/>
      <c r="L36" s="117"/>
      <c r="M36" s="117"/>
      <c r="N36" s="117"/>
      <c r="O36" s="117"/>
      <c r="P36" s="117"/>
      <c r="Q36" s="117"/>
    </row>
    <row r="37" spans="1:17">
      <c r="A37" s="117"/>
      <c r="B37" s="117"/>
      <c r="C37" s="117"/>
      <c r="D37" s="117"/>
      <c r="E37" s="117"/>
      <c r="F37" s="117"/>
      <c r="G37" s="117"/>
      <c r="H37" s="117"/>
      <c r="I37" s="117"/>
      <c r="J37" s="117"/>
      <c r="K37" s="117"/>
      <c r="L37" s="117"/>
      <c r="M37" s="117"/>
      <c r="N37" s="117"/>
      <c r="O37" s="117"/>
      <c r="P37" s="117"/>
      <c r="Q37" s="117"/>
    </row>
    <row r="38" spans="1:17">
      <c r="A38" s="117"/>
      <c r="B38" s="117"/>
      <c r="C38" s="117"/>
      <c r="D38" s="117"/>
      <c r="E38" s="117"/>
      <c r="F38" s="117"/>
      <c r="G38" s="117"/>
      <c r="H38" s="117"/>
      <c r="I38" s="117"/>
      <c r="J38" s="117"/>
      <c r="K38" s="117"/>
      <c r="L38" s="117"/>
      <c r="M38" s="117"/>
      <c r="N38" s="117"/>
      <c r="O38" s="117"/>
      <c r="P38" s="117"/>
      <c r="Q38" s="117"/>
    </row>
    <row r="39" spans="1:17">
      <c r="A39" s="117"/>
      <c r="B39" s="117"/>
      <c r="C39" s="117"/>
      <c r="D39" s="117"/>
      <c r="E39" s="117"/>
      <c r="F39" s="117"/>
      <c r="G39" s="117"/>
      <c r="H39" s="117"/>
      <c r="I39" s="117"/>
      <c r="J39" s="117"/>
      <c r="K39" s="117"/>
      <c r="L39" s="117"/>
      <c r="M39" s="117"/>
      <c r="N39" s="117"/>
      <c r="O39" s="117"/>
      <c r="P39" s="117"/>
      <c r="Q39" s="117"/>
    </row>
    <row r="40" spans="1:17">
      <c r="A40" s="117"/>
      <c r="B40" s="117"/>
      <c r="C40" s="117"/>
      <c r="D40" s="117"/>
      <c r="E40" s="117"/>
      <c r="F40" s="117"/>
      <c r="G40" s="117"/>
      <c r="H40" s="117"/>
      <c r="I40" s="117"/>
      <c r="J40" s="117"/>
      <c r="K40" s="117"/>
      <c r="L40" s="117"/>
      <c r="M40" s="117"/>
      <c r="N40" s="117"/>
      <c r="O40" s="117"/>
      <c r="P40" s="117"/>
      <c r="Q40" s="117"/>
    </row>
    <row r="41" spans="1:17">
      <c r="A41" s="117"/>
      <c r="B41" s="117"/>
      <c r="C41" s="117"/>
      <c r="D41" s="117"/>
      <c r="E41" s="117"/>
      <c r="F41" s="117"/>
      <c r="G41" s="117"/>
      <c r="H41" s="117"/>
      <c r="I41" s="117"/>
      <c r="J41" s="117"/>
      <c r="K41" s="117"/>
      <c r="L41" s="117"/>
      <c r="M41" s="117"/>
      <c r="N41" s="117"/>
      <c r="O41" s="117"/>
      <c r="P41" s="117"/>
      <c r="Q41" s="117"/>
    </row>
    <row r="42" spans="1:17">
      <c r="A42" s="117"/>
      <c r="B42" s="117"/>
      <c r="C42" s="117"/>
      <c r="D42" s="117"/>
      <c r="E42" s="117"/>
      <c r="F42" s="117"/>
      <c r="G42" s="117"/>
      <c r="H42" s="117"/>
      <c r="I42" s="117"/>
      <c r="J42" s="117"/>
      <c r="K42" s="117"/>
      <c r="L42" s="117"/>
      <c r="M42" s="117"/>
      <c r="N42" s="117"/>
      <c r="O42" s="117"/>
      <c r="P42" s="117"/>
      <c r="Q42" s="117"/>
    </row>
    <row r="43" spans="1:17">
      <c r="A43" s="117"/>
      <c r="B43" s="117"/>
      <c r="C43" s="117"/>
      <c r="D43" s="117"/>
      <c r="E43" s="117"/>
      <c r="F43" s="117"/>
      <c r="G43" s="117"/>
      <c r="H43" s="117"/>
      <c r="I43" s="117"/>
      <c r="J43" s="117"/>
      <c r="K43" s="117"/>
      <c r="L43" s="117"/>
      <c r="M43" s="117"/>
      <c r="N43" s="117"/>
      <c r="O43" s="117"/>
      <c r="P43" s="117"/>
      <c r="Q43" s="117"/>
    </row>
    <row r="44" spans="1:17">
      <c r="A44" s="117"/>
      <c r="B44" s="117"/>
      <c r="C44" s="117"/>
      <c r="D44" s="117"/>
      <c r="E44" s="117"/>
      <c r="F44" s="117"/>
      <c r="G44" s="117"/>
      <c r="H44" s="117"/>
      <c r="I44" s="117"/>
      <c r="J44" s="117"/>
      <c r="K44" s="117"/>
      <c r="L44" s="117"/>
      <c r="M44" s="117"/>
      <c r="N44" s="117"/>
      <c r="O44" s="117"/>
      <c r="P44" s="117"/>
      <c r="Q44" s="117"/>
    </row>
    <row r="45" spans="1:17">
      <c r="A45" s="117"/>
      <c r="B45" s="117"/>
      <c r="C45" s="117"/>
      <c r="D45" s="117"/>
      <c r="E45" s="117"/>
      <c r="F45" s="117"/>
      <c r="G45" s="117"/>
      <c r="H45" s="117"/>
      <c r="I45" s="117"/>
      <c r="J45" s="117"/>
      <c r="K45" s="117"/>
      <c r="L45" s="117"/>
      <c r="M45" s="117"/>
      <c r="N45" s="117"/>
      <c r="O45" s="117"/>
      <c r="P45" s="117"/>
      <c r="Q45" s="117"/>
    </row>
    <row r="46" spans="1:17">
      <c r="A46" s="117"/>
      <c r="B46" s="117"/>
      <c r="C46" s="117"/>
      <c r="D46" s="117"/>
      <c r="E46" s="117"/>
      <c r="F46" s="117"/>
      <c r="G46" s="117"/>
      <c r="H46" s="117"/>
      <c r="I46" s="117"/>
      <c r="J46" s="117"/>
      <c r="K46" s="117"/>
      <c r="L46" s="117"/>
      <c r="M46" s="117"/>
      <c r="N46" s="117"/>
      <c r="O46" s="117"/>
      <c r="P46" s="117"/>
      <c r="Q46" s="117"/>
    </row>
    <row r="47" spans="1:17">
      <c r="A47" s="117"/>
      <c r="B47" s="117"/>
      <c r="C47" s="117"/>
      <c r="D47" s="117"/>
      <c r="E47" s="117"/>
      <c r="F47" s="117"/>
      <c r="G47" s="117"/>
      <c r="H47" s="117"/>
      <c r="I47" s="117"/>
      <c r="J47" s="117"/>
      <c r="K47" s="117"/>
      <c r="L47" s="117"/>
      <c r="M47" s="117"/>
      <c r="N47" s="117"/>
      <c r="O47" s="117"/>
      <c r="P47" s="117"/>
      <c r="Q47" s="117"/>
    </row>
    <row r="48" spans="1:17">
      <c r="A48" s="117"/>
      <c r="B48" s="117"/>
      <c r="C48" s="117"/>
      <c r="D48" s="117"/>
      <c r="E48" s="117"/>
      <c r="F48" s="117"/>
      <c r="G48" s="117"/>
      <c r="H48" s="117"/>
      <c r="I48" s="117"/>
      <c r="J48" s="117"/>
      <c r="K48" s="117"/>
      <c r="L48" s="117"/>
      <c r="M48" s="117"/>
      <c r="N48" s="117"/>
      <c r="O48" s="117"/>
      <c r="P48" s="117"/>
      <c r="Q48" s="117"/>
    </row>
    <row r="49" spans="1:17">
      <c r="A49" s="117"/>
      <c r="B49" s="117"/>
      <c r="C49" s="117"/>
      <c r="D49" s="117"/>
      <c r="E49" s="117"/>
      <c r="F49" s="117"/>
      <c r="G49" s="117"/>
      <c r="H49" s="117"/>
      <c r="I49" s="117"/>
      <c r="J49" s="117"/>
      <c r="K49" s="117"/>
      <c r="L49" s="117"/>
      <c r="M49" s="117"/>
      <c r="N49" s="117"/>
      <c r="O49" s="117"/>
      <c r="P49" s="117"/>
      <c r="Q49" s="117"/>
    </row>
    <row r="50" spans="1:17">
      <c r="A50" s="117"/>
      <c r="B50" s="117"/>
      <c r="C50" s="117"/>
      <c r="D50" s="117"/>
      <c r="E50" s="117"/>
      <c r="F50" s="117"/>
      <c r="G50" s="117"/>
      <c r="H50" s="117"/>
      <c r="I50" s="117"/>
      <c r="J50" s="117"/>
      <c r="K50" s="117"/>
      <c r="L50" s="117"/>
      <c r="M50" s="117"/>
      <c r="N50" s="117"/>
      <c r="O50" s="117"/>
      <c r="P50" s="117"/>
      <c r="Q50" s="117"/>
    </row>
    <row r="51" spans="1:17">
      <c r="A51" s="117"/>
      <c r="B51" s="117"/>
      <c r="C51" s="117"/>
      <c r="D51" s="117"/>
      <c r="E51" s="117"/>
      <c r="F51" s="117"/>
      <c r="G51" s="117"/>
      <c r="H51" s="117"/>
      <c r="I51" s="117"/>
      <c r="J51" s="117"/>
      <c r="K51" s="117"/>
      <c r="L51" s="117"/>
      <c r="M51" s="117"/>
      <c r="N51" s="117"/>
      <c r="O51" s="117"/>
      <c r="P51" s="117"/>
      <c r="Q51" s="117"/>
    </row>
    <row r="52" spans="1:17">
      <c r="A52" s="117"/>
      <c r="B52" s="117"/>
      <c r="C52" s="117"/>
      <c r="D52" s="117"/>
      <c r="E52" s="117"/>
      <c r="F52" s="117"/>
      <c r="G52" s="117"/>
      <c r="H52" s="117"/>
      <c r="I52" s="117"/>
      <c r="J52" s="117"/>
      <c r="K52" s="117"/>
      <c r="L52" s="117"/>
      <c r="M52" s="117"/>
      <c r="N52" s="117"/>
      <c r="O52" s="117"/>
      <c r="P52" s="117"/>
      <c r="Q52" s="117"/>
    </row>
    <row r="53" spans="1:17">
      <c r="A53" s="117"/>
      <c r="B53" s="117"/>
      <c r="C53" s="117"/>
      <c r="D53" s="117"/>
      <c r="E53" s="117"/>
      <c r="F53" s="117"/>
      <c r="G53" s="117"/>
      <c r="H53" s="117"/>
      <c r="I53" s="117"/>
      <c r="J53" s="117"/>
      <c r="K53" s="117"/>
      <c r="L53" s="117"/>
      <c r="M53" s="117"/>
      <c r="N53" s="117"/>
      <c r="O53" s="117"/>
      <c r="P53" s="117"/>
      <c r="Q53" s="117"/>
    </row>
    <row r="54" spans="1:17">
      <c r="A54" s="117"/>
      <c r="B54" s="117"/>
      <c r="C54" s="117"/>
      <c r="D54" s="117"/>
      <c r="E54" s="117"/>
      <c r="F54" s="117"/>
      <c r="G54" s="117"/>
      <c r="H54" s="117"/>
      <c r="I54" s="117"/>
      <c r="J54" s="117"/>
      <c r="K54" s="117"/>
      <c r="L54" s="117"/>
      <c r="M54" s="117"/>
      <c r="N54" s="117"/>
      <c r="O54" s="117"/>
      <c r="P54" s="117"/>
      <c r="Q54" s="117"/>
    </row>
    <row r="55" spans="1:17">
      <c r="A55" s="117"/>
      <c r="B55" s="117"/>
      <c r="C55" s="117"/>
      <c r="D55" s="117"/>
      <c r="E55" s="117"/>
      <c r="F55" s="117"/>
      <c r="G55" s="117"/>
      <c r="H55" s="117"/>
      <c r="I55" s="117"/>
      <c r="J55" s="117"/>
      <c r="K55" s="117"/>
      <c r="L55" s="117"/>
      <c r="M55" s="117"/>
      <c r="N55" s="117"/>
      <c r="O55" s="117"/>
      <c r="P55" s="117"/>
      <c r="Q55" s="117"/>
    </row>
    <row r="56" spans="1:17">
      <c r="A56" s="117"/>
      <c r="B56" s="117"/>
      <c r="C56" s="117"/>
      <c r="D56" s="117"/>
      <c r="E56" s="117"/>
      <c r="F56" s="117"/>
      <c r="G56" s="117"/>
      <c r="H56" s="117"/>
      <c r="I56" s="117"/>
      <c r="J56" s="117"/>
      <c r="K56" s="117"/>
      <c r="L56" s="117"/>
      <c r="M56" s="117"/>
      <c r="N56" s="117"/>
      <c r="O56" s="117"/>
      <c r="P56" s="117"/>
      <c r="Q56" s="117"/>
    </row>
    <row r="57" spans="1:17">
      <c r="A57" s="117"/>
      <c r="B57" s="117"/>
      <c r="C57" s="117"/>
      <c r="D57" s="117"/>
      <c r="E57" s="117"/>
      <c r="F57" s="117"/>
      <c r="G57" s="117"/>
      <c r="H57" s="117"/>
      <c r="I57" s="117"/>
      <c r="J57" s="117"/>
      <c r="K57" s="117"/>
      <c r="L57" s="117"/>
      <c r="M57" s="117"/>
      <c r="N57" s="117"/>
      <c r="O57" s="117"/>
      <c r="P57" s="117"/>
      <c r="Q57" s="117"/>
    </row>
    <row r="58" spans="1:17">
      <c r="A58" s="117"/>
      <c r="B58" s="117"/>
      <c r="C58" s="117"/>
      <c r="D58" s="117"/>
      <c r="E58" s="117"/>
      <c r="F58" s="117"/>
      <c r="G58" s="117"/>
      <c r="H58" s="117"/>
      <c r="I58" s="117"/>
      <c r="J58" s="117"/>
      <c r="K58" s="117"/>
      <c r="L58" s="117"/>
      <c r="M58" s="117"/>
      <c r="N58" s="117"/>
      <c r="O58" s="117"/>
      <c r="P58" s="117"/>
      <c r="Q58" s="117"/>
    </row>
    <row r="59" spans="1:17">
      <c r="A59" s="117"/>
      <c r="B59" s="117"/>
      <c r="C59" s="117"/>
      <c r="D59" s="117"/>
      <c r="E59" s="117"/>
      <c r="F59" s="117"/>
      <c r="G59" s="117"/>
      <c r="H59" s="117"/>
      <c r="I59" s="117"/>
      <c r="J59" s="117"/>
      <c r="K59" s="117"/>
      <c r="L59" s="117"/>
      <c r="M59" s="117"/>
      <c r="N59" s="117"/>
      <c r="O59" s="117"/>
      <c r="P59" s="117"/>
      <c r="Q59" s="117"/>
    </row>
    <row r="60" spans="1:17">
      <c r="A60" s="117"/>
      <c r="B60" s="117"/>
      <c r="C60" s="117"/>
      <c r="D60" s="117"/>
      <c r="E60" s="117"/>
      <c r="F60" s="117"/>
      <c r="G60" s="117"/>
      <c r="H60" s="117"/>
      <c r="I60" s="117"/>
      <c r="J60" s="117"/>
      <c r="K60" s="117"/>
      <c r="L60" s="117"/>
      <c r="M60" s="117"/>
      <c r="N60" s="117"/>
      <c r="O60" s="117"/>
      <c r="P60" s="117"/>
      <c r="Q60" s="117"/>
    </row>
    <row r="61" spans="1:17">
      <c r="A61" s="117"/>
      <c r="B61" s="117"/>
      <c r="C61" s="117"/>
      <c r="D61" s="117"/>
      <c r="E61" s="117"/>
      <c r="F61" s="117"/>
      <c r="G61" s="117"/>
      <c r="H61" s="117"/>
      <c r="I61" s="117"/>
      <c r="J61" s="117"/>
      <c r="K61" s="117"/>
      <c r="L61" s="117"/>
      <c r="M61" s="117"/>
      <c r="N61" s="117"/>
      <c r="O61" s="117"/>
      <c r="P61" s="117"/>
      <c r="Q61" s="117"/>
    </row>
    <row r="62" spans="1:17">
      <c r="A62" s="117"/>
      <c r="B62" s="117"/>
      <c r="C62" s="117"/>
      <c r="D62" s="117"/>
      <c r="E62" s="117"/>
      <c r="F62" s="117"/>
      <c r="G62" s="117"/>
      <c r="H62" s="117"/>
      <c r="I62" s="117"/>
      <c r="J62" s="117"/>
      <c r="K62" s="117"/>
      <c r="L62" s="117"/>
      <c r="M62" s="117"/>
      <c r="N62" s="117"/>
      <c r="O62" s="117"/>
      <c r="P62" s="117"/>
      <c r="Q62" s="117"/>
    </row>
    <row r="63" spans="1:17">
      <c r="A63" s="117"/>
      <c r="B63" s="117"/>
      <c r="C63" s="117"/>
      <c r="D63" s="117"/>
      <c r="E63" s="117"/>
      <c r="F63" s="117"/>
      <c r="G63" s="117"/>
      <c r="H63" s="117"/>
      <c r="I63" s="117"/>
      <c r="J63" s="117"/>
      <c r="K63" s="117"/>
      <c r="L63" s="117"/>
      <c r="M63" s="117"/>
      <c r="N63" s="117"/>
      <c r="O63" s="117"/>
      <c r="P63" s="117"/>
      <c r="Q63" s="117"/>
    </row>
    <row r="64" spans="1:17">
      <c r="A64" s="117"/>
      <c r="B64" s="117"/>
      <c r="C64" s="117"/>
      <c r="D64" s="117"/>
      <c r="E64" s="117"/>
      <c r="F64" s="117"/>
      <c r="G64" s="117"/>
      <c r="H64" s="117"/>
      <c r="I64" s="117"/>
      <c r="J64" s="117"/>
      <c r="K64" s="117"/>
      <c r="L64" s="117"/>
      <c r="M64" s="117"/>
      <c r="N64" s="117"/>
      <c r="O64" s="117"/>
      <c r="P64" s="117"/>
      <c r="Q64" s="117"/>
    </row>
    <row r="65" spans="1:17">
      <c r="A65" s="117"/>
      <c r="B65" s="117"/>
      <c r="C65" s="117"/>
      <c r="D65" s="117"/>
      <c r="E65" s="117"/>
      <c r="F65" s="117"/>
      <c r="G65" s="117"/>
      <c r="H65" s="117"/>
      <c r="I65" s="117"/>
      <c r="J65" s="117"/>
      <c r="K65" s="117"/>
      <c r="L65" s="117"/>
      <c r="M65" s="117"/>
      <c r="N65" s="117"/>
      <c r="O65" s="117"/>
      <c r="P65" s="117"/>
      <c r="Q65" s="117"/>
    </row>
    <row r="66" spans="1:17">
      <c r="A66" s="117"/>
      <c r="B66" s="117"/>
      <c r="C66" s="117"/>
      <c r="D66" s="117"/>
      <c r="E66" s="117"/>
      <c r="F66" s="117"/>
      <c r="G66" s="117"/>
      <c r="H66" s="117"/>
      <c r="I66" s="117"/>
      <c r="J66" s="117"/>
      <c r="K66" s="117"/>
      <c r="L66" s="117"/>
      <c r="M66" s="117"/>
      <c r="N66" s="117"/>
      <c r="O66" s="117"/>
      <c r="P66" s="117"/>
      <c r="Q66" s="117"/>
    </row>
    <row r="67" spans="1:17">
      <c r="A67" s="117"/>
      <c r="B67" s="117"/>
      <c r="C67" s="117"/>
      <c r="D67" s="117"/>
      <c r="E67" s="117"/>
      <c r="F67" s="117"/>
      <c r="G67" s="117"/>
      <c r="H67" s="117"/>
      <c r="I67" s="117"/>
      <c r="J67" s="117"/>
      <c r="K67" s="117"/>
      <c r="L67" s="117"/>
      <c r="M67" s="117"/>
      <c r="N67" s="117"/>
      <c r="O67" s="117"/>
      <c r="P67" s="117"/>
      <c r="Q67" s="117"/>
    </row>
    <row r="68" spans="1:17">
      <c r="A68" s="117"/>
      <c r="B68" s="117"/>
      <c r="C68" s="117"/>
      <c r="D68" s="117"/>
      <c r="E68" s="117"/>
      <c r="F68" s="117"/>
      <c r="G68" s="117"/>
      <c r="H68" s="117"/>
      <c r="I68" s="117"/>
      <c r="J68" s="117"/>
      <c r="K68" s="117"/>
      <c r="L68" s="117"/>
      <c r="M68" s="117"/>
      <c r="N68" s="117"/>
      <c r="O68" s="117"/>
      <c r="P68" s="117"/>
      <c r="Q68" s="117"/>
    </row>
    <row r="69" spans="1:17">
      <c r="A69" s="117"/>
      <c r="B69" s="117"/>
      <c r="C69" s="117"/>
      <c r="D69" s="117"/>
      <c r="E69" s="117"/>
      <c r="F69" s="117"/>
      <c r="G69" s="117"/>
      <c r="H69" s="117"/>
      <c r="I69" s="117"/>
      <c r="J69" s="117"/>
      <c r="K69" s="117"/>
      <c r="L69" s="117"/>
      <c r="M69" s="117"/>
      <c r="N69" s="117"/>
      <c r="O69" s="117"/>
      <c r="P69" s="117"/>
      <c r="Q69" s="117"/>
    </row>
    <row r="70" spans="1:17">
      <c r="A70" s="117"/>
      <c r="B70" s="117"/>
      <c r="C70" s="117"/>
      <c r="D70" s="117"/>
      <c r="E70" s="117"/>
      <c r="F70" s="117"/>
      <c r="G70" s="117"/>
      <c r="H70" s="117"/>
      <c r="I70" s="117"/>
      <c r="J70" s="117"/>
      <c r="K70" s="117"/>
      <c r="L70" s="117"/>
      <c r="M70" s="117"/>
      <c r="N70" s="117"/>
      <c r="O70" s="117"/>
      <c r="P70" s="117"/>
      <c r="Q70" s="117"/>
    </row>
    <row r="71" spans="1:17">
      <c r="A71" s="117"/>
      <c r="B71" s="117"/>
      <c r="C71" s="117"/>
      <c r="D71" s="117"/>
      <c r="E71" s="117"/>
      <c r="F71" s="117"/>
      <c r="G71" s="117"/>
      <c r="H71" s="117"/>
      <c r="I71" s="117"/>
      <c r="J71" s="117"/>
      <c r="K71" s="117"/>
      <c r="L71" s="117"/>
      <c r="M71" s="117"/>
      <c r="N71" s="117"/>
      <c r="O71" s="117"/>
      <c r="P71" s="117"/>
      <c r="Q71" s="117"/>
    </row>
    <row r="72" spans="1:17">
      <c r="A72" s="117"/>
      <c r="B72" s="117"/>
      <c r="C72" s="117"/>
      <c r="D72" s="117"/>
      <c r="E72" s="117"/>
      <c r="F72" s="117"/>
      <c r="G72" s="117"/>
      <c r="H72" s="117"/>
      <c r="I72" s="117"/>
      <c r="J72" s="117"/>
      <c r="K72" s="117"/>
      <c r="L72" s="117"/>
      <c r="M72" s="117"/>
      <c r="N72" s="117"/>
      <c r="O72" s="117"/>
      <c r="P72" s="117"/>
      <c r="Q72" s="117"/>
    </row>
    <row r="73" spans="1:17">
      <c r="A73" s="117"/>
      <c r="B73" s="117"/>
      <c r="C73" s="117"/>
      <c r="D73" s="117"/>
      <c r="E73" s="117"/>
      <c r="F73" s="117"/>
      <c r="G73" s="117"/>
      <c r="H73" s="117"/>
      <c r="I73" s="117"/>
      <c r="J73" s="117"/>
      <c r="K73" s="117"/>
      <c r="L73" s="117"/>
      <c r="M73" s="117"/>
      <c r="N73" s="117"/>
      <c r="O73" s="117"/>
      <c r="P73" s="117"/>
      <c r="Q73" s="117"/>
    </row>
    <row r="74" spans="1:17">
      <c r="A74" s="117"/>
      <c r="B74" s="117"/>
      <c r="C74" s="117"/>
      <c r="D74" s="117"/>
      <c r="E74" s="117"/>
      <c r="F74" s="117"/>
      <c r="G74" s="117"/>
      <c r="H74" s="117"/>
      <c r="I74" s="117"/>
      <c r="J74" s="117"/>
      <c r="K74" s="117"/>
      <c r="L74" s="117"/>
      <c r="M74" s="117"/>
      <c r="N74" s="117"/>
      <c r="O74" s="117"/>
      <c r="P74" s="117"/>
      <c r="Q74" s="117"/>
    </row>
    <row r="75" spans="1:17">
      <c r="A75" s="117"/>
      <c r="B75" s="117"/>
      <c r="C75" s="117"/>
      <c r="D75" s="117"/>
      <c r="E75" s="117"/>
      <c r="F75" s="117"/>
      <c r="G75" s="117"/>
      <c r="H75" s="117"/>
      <c r="I75" s="117"/>
      <c r="J75" s="117"/>
      <c r="K75" s="117"/>
      <c r="L75" s="117"/>
      <c r="M75" s="117"/>
      <c r="N75" s="117"/>
      <c r="O75" s="117"/>
      <c r="P75" s="117"/>
      <c r="Q75" s="117"/>
    </row>
    <row r="76" spans="1:17">
      <c r="A76" s="117"/>
      <c r="B76" s="117"/>
      <c r="C76" s="117"/>
      <c r="D76" s="117"/>
      <c r="E76" s="117"/>
      <c r="F76" s="117"/>
      <c r="G76" s="117"/>
      <c r="H76" s="117"/>
      <c r="I76" s="117"/>
      <c r="J76" s="117"/>
      <c r="K76" s="117"/>
      <c r="L76" s="117"/>
      <c r="M76" s="117"/>
      <c r="N76" s="117"/>
      <c r="O76" s="117"/>
      <c r="P76" s="117"/>
      <c r="Q76" s="117"/>
    </row>
    <row r="77" spans="1:17">
      <c r="A77" s="117"/>
      <c r="B77" s="117"/>
      <c r="C77" s="117"/>
      <c r="D77" s="117"/>
      <c r="E77" s="117"/>
      <c r="F77" s="117"/>
      <c r="G77" s="117"/>
      <c r="H77" s="117"/>
      <c r="I77" s="117"/>
      <c r="J77" s="117"/>
      <c r="K77" s="117"/>
      <c r="L77" s="117"/>
      <c r="M77" s="117"/>
      <c r="N77" s="117"/>
      <c r="O77" s="117"/>
      <c r="P77" s="117"/>
      <c r="Q77" s="117"/>
    </row>
    <row r="78" spans="1:17">
      <c r="A78" s="117"/>
      <c r="B78" s="117"/>
      <c r="C78" s="117"/>
      <c r="D78" s="117"/>
      <c r="E78" s="117"/>
      <c r="F78" s="117"/>
      <c r="G78" s="117"/>
      <c r="H78" s="117"/>
      <c r="I78" s="117"/>
      <c r="J78" s="117"/>
      <c r="K78" s="117"/>
      <c r="L78" s="117"/>
      <c r="M78" s="117"/>
      <c r="N78" s="117"/>
      <c r="O78" s="117"/>
      <c r="P78" s="117"/>
      <c r="Q78" s="117"/>
    </row>
    <row r="79" spans="1:17">
      <c r="A79" s="117"/>
      <c r="B79" s="117"/>
      <c r="C79" s="117"/>
      <c r="D79" s="117"/>
      <c r="E79" s="117"/>
      <c r="F79" s="117"/>
      <c r="G79" s="117"/>
      <c r="H79" s="117"/>
      <c r="I79" s="117"/>
      <c r="J79" s="117"/>
      <c r="K79" s="117"/>
      <c r="L79" s="117"/>
      <c r="M79" s="117"/>
      <c r="N79" s="117"/>
      <c r="O79" s="117"/>
      <c r="P79" s="117"/>
      <c r="Q79" s="117"/>
    </row>
    <row r="80" spans="1:17">
      <c r="A80" s="117"/>
      <c r="B80" s="117"/>
      <c r="C80" s="117"/>
      <c r="D80" s="117"/>
      <c r="E80" s="117"/>
      <c r="F80" s="117"/>
      <c r="G80" s="117"/>
      <c r="H80" s="117"/>
      <c r="I80" s="117"/>
      <c r="J80" s="117"/>
      <c r="K80" s="117"/>
      <c r="L80" s="117"/>
      <c r="M80" s="117"/>
      <c r="N80" s="117"/>
      <c r="O80" s="117"/>
      <c r="P80" s="117"/>
      <c r="Q80" s="117"/>
    </row>
    <row r="81" spans="1:17">
      <c r="A81" s="117"/>
      <c r="B81" s="117"/>
      <c r="C81" s="117"/>
      <c r="D81" s="117"/>
      <c r="E81" s="117"/>
      <c r="F81" s="117"/>
      <c r="G81" s="117"/>
      <c r="H81" s="117"/>
      <c r="I81" s="117"/>
      <c r="J81" s="117"/>
      <c r="K81" s="117"/>
      <c r="L81" s="117"/>
      <c r="M81" s="117"/>
      <c r="N81" s="117"/>
      <c r="O81" s="117"/>
      <c r="P81" s="117"/>
      <c r="Q81" s="117"/>
    </row>
    <row r="82" spans="1:17">
      <c r="A82" s="117"/>
      <c r="B82" s="117"/>
      <c r="C82" s="117"/>
      <c r="D82" s="117"/>
      <c r="E82" s="117"/>
      <c r="F82" s="117"/>
      <c r="G82" s="117"/>
      <c r="H82" s="117"/>
      <c r="I82" s="117"/>
      <c r="J82" s="117"/>
      <c r="K82" s="117"/>
      <c r="L82" s="117"/>
      <c r="M82" s="117"/>
      <c r="N82" s="117"/>
      <c r="O82" s="117"/>
      <c r="P82" s="117"/>
      <c r="Q82" s="117"/>
    </row>
    <row r="83" spans="1:17">
      <c r="A83" s="117"/>
      <c r="B83" s="117"/>
      <c r="C83" s="117"/>
      <c r="D83" s="117"/>
      <c r="E83" s="117"/>
      <c r="F83" s="117"/>
      <c r="G83" s="117"/>
      <c r="H83" s="117"/>
      <c r="I83" s="117"/>
      <c r="J83" s="117"/>
      <c r="K83" s="117"/>
      <c r="L83" s="117"/>
      <c r="M83" s="117"/>
      <c r="N83" s="117"/>
      <c r="O83" s="117"/>
      <c r="P83" s="117"/>
      <c r="Q83" s="117"/>
    </row>
    <row r="84" spans="1:17">
      <c r="A84" s="117"/>
      <c r="B84" s="117"/>
      <c r="C84" s="117"/>
      <c r="D84" s="117"/>
      <c r="E84" s="117"/>
      <c r="F84" s="117"/>
      <c r="G84" s="117"/>
      <c r="H84" s="117"/>
      <c r="I84" s="117"/>
      <c r="J84" s="117"/>
      <c r="K84" s="117"/>
      <c r="L84" s="117"/>
      <c r="M84" s="117"/>
      <c r="N84" s="117"/>
      <c r="O84" s="117"/>
      <c r="P84" s="117"/>
      <c r="Q84" s="117"/>
    </row>
    <row r="85" spans="1:17">
      <c r="A85" s="117"/>
      <c r="B85" s="117"/>
      <c r="C85" s="117"/>
      <c r="D85" s="117"/>
      <c r="E85" s="117"/>
      <c r="F85" s="117"/>
      <c r="G85" s="117"/>
      <c r="H85" s="117"/>
      <c r="I85" s="117"/>
      <c r="J85" s="117"/>
      <c r="K85" s="117"/>
      <c r="L85" s="117"/>
      <c r="M85" s="117"/>
      <c r="N85" s="117"/>
      <c r="O85" s="117"/>
      <c r="P85" s="117"/>
      <c r="Q85" s="117"/>
    </row>
    <row r="86" spans="1:17">
      <c r="A86" s="117"/>
      <c r="B86" s="117"/>
      <c r="C86" s="117"/>
      <c r="D86" s="117"/>
      <c r="E86" s="117"/>
      <c r="F86" s="117"/>
      <c r="G86" s="117"/>
      <c r="H86" s="117"/>
      <c r="I86" s="117"/>
      <c r="J86" s="117"/>
      <c r="K86" s="117"/>
      <c r="L86" s="117"/>
      <c r="M86" s="117"/>
      <c r="N86" s="117"/>
      <c r="O86" s="117"/>
      <c r="P86" s="117"/>
      <c r="Q86" s="117"/>
    </row>
    <row r="87" spans="1:17">
      <c r="A87" s="117"/>
      <c r="B87" s="117"/>
      <c r="C87" s="117"/>
      <c r="D87" s="117"/>
      <c r="E87" s="117"/>
      <c r="F87" s="117"/>
      <c r="G87" s="117"/>
      <c r="H87" s="117"/>
      <c r="I87" s="117"/>
      <c r="J87" s="117"/>
      <c r="K87" s="117"/>
      <c r="L87" s="117"/>
      <c r="M87" s="117"/>
      <c r="N87" s="117"/>
      <c r="O87" s="117"/>
      <c r="P87" s="117"/>
      <c r="Q87" s="117"/>
    </row>
    <row r="88" spans="1:17">
      <c r="A88" s="117"/>
      <c r="B88" s="117"/>
      <c r="C88" s="117"/>
      <c r="D88" s="117"/>
      <c r="E88" s="117"/>
      <c r="F88" s="117"/>
      <c r="G88" s="117"/>
      <c r="H88" s="117"/>
      <c r="I88" s="117"/>
      <c r="J88" s="117"/>
      <c r="K88" s="117"/>
      <c r="L88" s="117"/>
      <c r="M88" s="117"/>
      <c r="N88" s="117"/>
      <c r="O88" s="117"/>
      <c r="P88" s="117"/>
      <c r="Q88" s="117"/>
    </row>
    <row r="89" spans="1:17">
      <c r="A89" s="117"/>
      <c r="B89" s="117"/>
      <c r="C89" s="117"/>
      <c r="D89" s="117"/>
      <c r="E89" s="117"/>
      <c r="F89" s="117"/>
      <c r="G89" s="117"/>
      <c r="H89" s="117"/>
      <c r="I89" s="117"/>
      <c r="J89" s="117"/>
      <c r="K89" s="117"/>
      <c r="L89" s="117"/>
      <c r="M89" s="117"/>
      <c r="N89" s="117"/>
      <c r="O89" s="117"/>
      <c r="P89" s="117"/>
      <c r="Q89" s="117"/>
    </row>
    <row r="90" spans="1:17">
      <c r="A90" s="117"/>
      <c r="B90" s="117"/>
      <c r="C90" s="117"/>
      <c r="D90" s="117"/>
      <c r="E90" s="117"/>
      <c r="F90" s="117"/>
      <c r="G90" s="117"/>
      <c r="H90" s="117"/>
      <c r="I90" s="117"/>
      <c r="J90" s="117"/>
      <c r="K90" s="117"/>
      <c r="L90" s="117"/>
      <c r="M90" s="117"/>
      <c r="N90" s="117"/>
      <c r="O90" s="117"/>
      <c r="P90" s="117"/>
      <c r="Q90" s="117"/>
    </row>
    <row r="91" spans="1:17">
      <c r="A91" s="117"/>
      <c r="B91" s="117"/>
      <c r="C91" s="117"/>
      <c r="D91" s="117"/>
      <c r="E91" s="117"/>
      <c r="F91" s="117"/>
      <c r="G91" s="117"/>
      <c r="H91" s="117"/>
      <c r="I91" s="117"/>
      <c r="J91" s="117"/>
      <c r="K91" s="117"/>
      <c r="L91" s="117"/>
      <c r="M91" s="117"/>
      <c r="N91" s="117"/>
      <c r="O91" s="117"/>
      <c r="P91" s="117"/>
      <c r="Q91" s="117"/>
    </row>
    <row r="92" spans="1:17">
      <c r="A92" s="117"/>
      <c r="B92" s="117"/>
      <c r="C92" s="117"/>
      <c r="D92" s="117"/>
      <c r="E92" s="117"/>
      <c r="F92" s="117"/>
      <c r="G92" s="117"/>
      <c r="H92" s="117"/>
      <c r="I92" s="117"/>
      <c r="J92" s="117"/>
      <c r="K92" s="117"/>
      <c r="L92" s="117"/>
      <c r="M92" s="117"/>
      <c r="N92" s="117"/>
      <c r="O92" s="117"/>
      <c r="P92" s="117"/>
      <c r="Q92" s="117"/>
    </row>
    <row r="93" spans="1:17">
      <c r="A93" s="117"/>
      <c r="B93" s="117"/>
      <c r="C93" s="117"/>
      <c r="D93" s="117"/>
      <c r="E93" s="117"/>
      <c r="F93" s="117"/>
      <c r="G93" s="117"/>
      <c r="H93" s="117"/>
      <c r="I93" s="117"/>
      <c r="J93" s="117"/>
      <c r="K93" s="117"/>
      <c r="L93" s="117"/>
      <c r="M93" s="117"/>
      <c r="N93" s="117"/>
      <c r="O93" s="117"/>
      <c r="P93" s="117"/>
      <c r="Q93" s="117"/>
    </row>
    <row r="94" spans="1:17">
      <c r="A94" s="117"/>
      <c r="B94" s="117"/>
      <c r="C94" s="117"/>
      <c r="D94" s="117"/>
      <c r="E94" s="117"/>
      <c r="F94" s="117"/>
      <c r="G94" s="117"/>
      <c r="H94" s="117"/>
      <c r="I94" s="117"/>
      <c r="J94" s="117"/>
      <c r="K94" s="117"/>
      <c r="L94" s="117"/>
      <c r="M94" s="117"/>
      <c r="N94" s="117"/>
      <c r="O94" s="117"/>
      <c r="P94" s="117"/>
      <c r="Q94" s="117"/>
    </row>
    <row r="95" spans="1:17">
      <c r="A95" s="117"/>
      <c r="B95" s="117"/>
      <c r="C95" s="117"/>
      <c r="D95" s="117"/>
      <c r="E95" s="117"/>
      <c r="F95" s="117"/>
      <c r="G95" s="117"/>
      <c r="H95" s="117"/>
      <c r="I95" s="117"/>
      <c r="J95" s="117"/>
      <c r="K95" s="117"/>
      <c r="L95" s="117"/>
      <c r="M95" s="117"/>
      <c r="N95" s="117"/>
      <c r="O95" s="117"/>
      <c r="P95" s="117"/>
      <c r="Q95" s="117"/>
    </row>
    <row r="96" spans="1:17">
      <c r="A96" s="117"/>
      <c r="B96" s="117"/>
      <c r="C96" s="117"/>
      <c r="D96" s="117"/>
      <c r="E96" s="117"/>
      <c r="F96" s="117"/>
      <c r="G96" s="117"/>
      <c r="H96" s="117"/>
      <c r="I96" s="117"/>
      <c r="J96" s="117"/>
      <c r="K96" s="117"/>
      <c r="L96" s="117"/>
      <c r="M96" s="117"/>
      <c r="N96" s="117"/>
      <c r="O96" s="117"/>
      <c r="P96" s="117"/>
      <c r="Q96" s="117"/>
    </row>
    <row r="97" spans="1:17">
      <c r="A97" s="117"/>
      <c r="B97" s="117"/>
      <c r="C97" s="117"/>
      <c r="D97" s="117"/>
      <c r="E97" s="117"/>
      <c r="F97" s="117"/>
      <c r="G97" s="117"/>
      <c r="H97" s="117"/>
      <c r="I97" s="117"/>
      <c r="J97" s="117"/>
      <c r="K97" s="117"/>
      <c r="L97" s="117"/>
      <c r="M97" s="117"/>
      <c r="N97" s="117"/>
      <c r="O97" s="117"/>
      <c r="P97" s="117"/>
      <c r="Q97" s="117"/>
    </row>
    <row r="98" spans="1:17">
      <c r="A98" s="117"/>
      <c r="B98" s="117"/>
      <c r="C98" s="117"/>
      <c r="D98" s="117"/>
      <c r="E98" s="117"/>
      <c r="F98" s="117"/>
      <c r="G98" s="117"/>
      <c r="H98" s="117"/>
      <c r="I98" s="117"/>
      <c r="J98" s="117"/>
      <c r="K98" s="117"/>
      <c r="L98" s="117"/>
      <c r="M98" s="117"/>
      <c r="N98" s="117"/>
      <c r="O98" s="117"/>
      <c r="P98" s="117"/>
      <c r="Q98" s="117"/>
    </row>
    <row r="99" spans="1:17">
      <c r="A99" s="117"/>
      <c r="B99" s="117"/>
      <c r="C99" s="117"/>
      <c r="D99" s="117"/>
      <c r="E99" s="117"/>
      <c r="F99" s="117"/>
      <c r="G99" s="117"/>
      <c r="H99" s="117"/>
      <c r="I99" s="117"/>
      <c r="J99" s="117"/>
      <c r="K99" s="117"/>
      <c r="L99" s="117"/>
      <c r="M99" s="117"/>
      <c r="N99" s="117"/>
      <c r="O99" s="117"/>
      <c r="P99" s="117"/>
      <c r="Q99" s="117"/>
    </row>
    <row r="100" spans="1:17">
      <c r="A100" s="117"/>
      <c r="B100" s="117"/>
      <c r="C100" s="117"/>
      <c r="D100" s="117"/>
      <c r="E100" s="117"/>
      <c r="F100" s="117"/>
      <c r="G100" s="117"/>
      <c r="H100" s="117"/>
      <c r="I100" s="117"/>
      <c r="J100" s="117"/>
      <c r="K100" s="117"/>
      <c r="L100" s="117"/>
      <c r="M100" s="117"/>
      <c r="N100" s="117"/>
      <c r="O100" s="117"/>
      <c r="P100" s="117"/>
      <c r="Q100" s="117"/>
    </row>
    <row r="101" spans="1:17">
      <c r="A101" s="117"/>
      <c r="B101" s="117"/>
      <c r="C101" s="117"/>
      <c r="D101" s="117"/>
      <c r="E101" s="117"/>
      <c r="F101" s="117"/>
      <c r="G101" s="117"/>
      <c r="H101" s="117"/>
      <c r="I101" s="117"/>
      <c r="J101" s="117"/>
      <c r="K101" s="117"/>
      <c r="L101" s="117"/>
      <c r="M101" s="117"/>
      <c r="N101" s="117"/>
      <c r="O101" s="117"/>
      <c r="P101" s="117"/>
      <c r="Q101" s="117"/>
    </row>
    <row r="102" spans="1:17">
      <c r="A102" s="117"/>
      <c r="B102" s="117"/>
      <c r="C102" s="117"/>
      <c r="D102" s="117"/>
      <c r="E102" s="117"/>
      <c r="F102" s="117"/>
      <c r="G102" s="117"/>
      <c r="H102" s="117"/>
      <c r="I102" s="117"/>
      <c r="J102" s="117"/>
      <c r="K102" s="117"/>
      <c r="L102" s="117"/>
      <c r="M102" s="117"/>
      <c r="N102" s="117"/>
      <c r="O102" s="117"/>
      <c r="P102" s="117"/>
      <c r="Q102" s="117"/>
    </row>
  </sheetData>
  <mergeCells count="18">
    <mergeCell ref="A25:H25"/>
    <mergeCell ref="A9:B9"/>
    <mergeCell ref="D9:E9"/>
    <mergeCell ref="A12:I12"/>
    <mergeCell ref="A14:E14"/>
    <mergeCell ref="A24:H24"/>
    <mergeCell ref="A6:B6"/>
    <mergeCell ref="D6:E6"/>
    <mergeCell ref="A7:B7"/>
    <mergeCell ref="D7:E7"/>
    <mergeCell ref="A8:B8"/>
    <mergeCell ref="D8:E8"/>
    <mergeCell ref="A1:I1"/>
    <mergeCell ref="A2:I2"/>
    <mergeCell ref="A4:B4"/>
    <mergeCell ref="D4:E4"/>
    <mergeCell ref="A5:B5"/>
    <mergeCell ref="D5:E5"/>
  </mergeCells>
  <pageMargins left="0.51180555555555496" right="0.51180555555555496" top="0.78749999999999998" bottom="0.78749999999999998" header="0.51180555555555496" footer="0.51180555555555496"/>
  <pageSetup paperSize="9" scale="70"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
  <sheetViews>
    <sheetView topLeftCell="A31" zoomScaleNormal="100" workbookViewId="0">
      <selection activeCell="A31" sqref="A31"/>
    </sheetView>
  </sheetViews>
  <sheetFormatPr defaultColWidth="9" defaultRowHeight="15"/>
  <cols>
    <col min="1" max="1" width="6.25" style="115" customWidth="1"/>
    <col min="2" max="2" width="33.5" style="115" customWidth="1"/>
    <col min="3" max="3" width="10.75" style="115" customWidth="1"/>
    <col min="4" max="4" width="11.125" style="115" customWidth="1"/>
    <col min="5" max="5" width="21.375" style="115" customWidth="1"/>
    <col min="6" max="6" width="9.375" style="115" customWidth="1"/>
    <col min="7" max="7" width="9" style="115"/>
    <col min="8" max="8" width="9.25" style="115" customWidth="1"/>
    <col min="9" max="9" width="10.375" style="115" customWidth="1"/>
    <col min="10" max="1024" width="9" style="115"/>
  </cols>
  <sheetData>
    <row r="1" spans="1:17">
      <c r="A1" s="272" t="s">
        <v>175</v>
      </c>
      <c r="B1" s="272"/>
      <c r="C1" s="272"/>
      <c r="D1" s="272"/>
      <c r="E1" s="272"/>
      <c r="F1" s="272"/>
      <c r="G1" s="272"/>
      <c r="H1" s="272"/>
      <c r="I1" s="272"/>
      <c r="J1" s="116"/>
      <c r="K1" s="117"/>
      <c r="L1" s="117"/>
      <c r="M1" s="117"/>
      <c r="N1" s="117"/>
      <c r="O1" s="117"/>
      <c r="P1" s="117"/>
      <c r="Q1" s="117"/>
    </row>
    <row r="2" spans="1:17">
      <c r="A2" s="273" t="s">
        <v>176</v>
      </c>
      <c r="B2" s="273"/>
      <c r="C2" s="273"/>
      <c r="D2" s="273"/>
      <c r="E2" s="273"/>
      <c r="F2" s="273"/>
      <c r="G2" s="273"/>
      <c r="H2" s="273"/>
      <c r="I2" s="273"/>
      <c r="J2" s="116"/>
      <c r="K2" s="117"/>
      <c r="L2" s="117"/>
      <c r="M2" s="117"/>
      <c r="N2" s="117"/>
      <c r="O2" s="117"/>
      <c r="P2" s="117"/>
      <c r="Q2" s="117"/>
    </row>
    <row r="3" spans="1:17">
      <c r="A3" s="117"/>
      <c r="B3" s="117"/>
      <c r="C3" s="117"/>
      <c r="D3" s="117"/>
      <c r="E3" s="117"/>
      <c r="F3" s="117"/>
      <c r="G3" s="117"/>
      <c r="H3" s="117"/>
      <c r="I3" s="117"/>
      <c r="J3" s="117"/>
      <c r="K3" s="117"/>
      <c r="L3" s="117"/>
      <c r="M3" s="117"/>
      <c r="N3" s="117"/>
      <c r="O3" s="117"/>
      <c r="P3" s="117"/>
      <c r="Q3" s="117"/>
    </row>
    <row r="4" spans="1:17">
      <c r="A4" s="274" t="s">
        <v>177</v>
      </c>
      <c r="B4" s="274"/>
      <c r="C4" s="118" t="s">
        <v>178</v>
      </c>
      <c r="D4" s="274" t="s">
        <v>179</v>
      </c>
      <c r="E4" s="274"/>
      <c r="F4" s="117"/>
      <c r="G4" s="117"/>
      <c r="H4" s="117"/>
      <c r="I4" s="117"/>
      <c r="J4" s="117"/>
      <c r="K4" s="117"/>
      <c r="L4" s="117"/>
      <c r="M4" s="117"/>
      <c r="N4" s="117"/>
      <c r="O4" s="117"/>
      <c r="P4" s="117"/>
      <c r="Q4" s="117"/>
    </row>
    <row r="5" spans="1:17">
      <c r="A5" s="275" t="s">
        <v>180</v>
      </c>
      <c r="B5" s="275"/>
      <c r="C5" s="119">
        <v>1</v>
      </c>
      <c r="D5" s="275">
        <v>2</v>
      </c>
      <c r="E5" s="275"/>
      <c r="F5" s="117"/>
      <c r="G5" s="117"/>
      <c r="H5" s="117"/>
      <c r="I5" s="117"/>
      <c r="J5" s="117"/>
      <c r="K5" s="117"/>
      <c r="L5" s="117"/>
      <c r="M5" s="117"/>
      <c r="N5" s="117"/>
      <c r="O5" s="117"/>
      <c r="P5" s="117"/>
      <c r="Q5" s="117"/>
    </row>
    <row r="6" spans="1:17">
      <c r="A6" s="275" t="s">
        <v>181</v>
      </c>
      <c r="B6" s="275"/>
      <c r="C6" s="119">
        <v>1</v>
      </c>
      <c r="D6" s="275">
        <v>2</v>
      </c>
      <c r="E6" s="275"/>
      <c r="F6" s="117"/>
      <c r="G6" s="117"/>
      <c r="H6" s="117"/>
      <c r="I6" s="117"/>
      <c r="J6" s="117"/>
      <c r="K6" s="117"/>
      <c r="L6" s="117"/>
      <c r="M6" s="117"/>
      <c r="N6" s="117"/>
      <c r="O6" s="117"/>
      <c r="P6" s="117"/>
      <c r="Q6" s="117"/>
    </row>
    <row r="7" spans="1:17">
      <c r="A7" s="275" t="s">
        <v>182</v>
      </c>
      <c r="B7" s="275"/>
      <c r="C7" s="119">
        <v>1</v>
      </c>
      <c r="D7" s="275">
        <v>2</v>
      </c>
      <c r="E7" s="275"/>
      <c r="F7" s="117"/>
      <c r="G7" s="117"/>
      <c r="H7" s="117"/>
      <c r="I7" s="117"/>
      <c r="J7" s="117"/>
      <c r="K7" s="117"/>
      <c r="L7" s="117"/>
      <c r="M7" s="117"/>
      <c r="N7" s="117"/>
      <c r="O7" s="117"/>
      <c r="P7" s="117"/>
      <c r="Q7" s="117"/>
    </row>
    <row r="8" spans="1:17">
      <c r="A8" s="275" t="s">
        <v>183</v>
      </c>
      <c r="B8" s="275"/>
      <c r="C8" s="119">
        <v>1</v>
      </c>
      <c r="D8" s="275">
        <v>2</v>
      </c>
      <c r="E8" s="275"/>
      <c r="F8" s="117"/>
      <c r="G8" s="117"/>
      <c r="H8" s="117"/>
      <c r="I8" s="117"/>
      <c r="J8" s="117"/>
      <c r="K8" s="117"/>
      <c r="L8" s="117"/>
      <c r="M8" s="117"/>
      <c r="N8" s="117"/>
      <c r="O8" s="117"/>
      <c r="P8" s="117"/>
      <c r="Q8" s="117"/>
    </row>
    <row r="9" spans="1:17">
      <c r="A9" s="274" t="s">
        <v>184</v>
      </c>
      <c r="B9" s="274"/>
      <c r="C9" s="118">
        <v>4</v>
      </c>
      <c r="D9" s="274">
        <v>8</v>
      </c>
      <c r="E9" s="274"/>
      <c r="F9" s="117"/>
      <c r="G9" s="117"/>
      <c r="H9" s="117"/>
      <c r="I9" s="117"/>
      <c r="J9" s="117"/>
      <c r="K9" s="117"/>
      <c r="L9" s="117"/>
      <c r="M9" s="117"/>
      <c r="N9" s="117"/>
      <c r="O9" s="117"/>
      <c r="P9" s="117"/>
      <c r="Q9" s="117"/>
    </row>
    <row r="10" spans="1:17">
      <c r="A10" s="117"/>
      <c r="B10" s="117"/>
      <c r="C10" s="117"/>
      <c r="D10" s="117"/>
      <c r="E10" s="117"/>
      <c r="F10" s="117"/>
      <c r="G10" s="117"/>
      <c r="H10" s="117"/>
      <c r="I10" s="117"/>
      <c r="J10" s="117"/>
      <c r="K10" s="117"/>
      <c r="L10" s="117"/>
      <c r="M10" s="117"/>
      <c r="N10" s="117"/>
      <c r="O10" s="117"/>
      <c r="P10" s="117"/>
      <c r="Q10" s="117"/>
    </row>
    <row r="11" spans="1:17">
      <c r="A11" s="117"/>
      <c r="B11" s="117"/>
      <c r="C11" s="117"/>
      <c r="D11" s="117"/>
      <c r="E11" s="117"/>
      <c r="F11" s="117"/>
      <c r="G11" s="117"/>
      <c r="H11" s="117"/>
      <c r="I11" s="117"/>
      <c r="J11" s="117"/>
      <c r="K11" s="117"/>
      <c r="L11" s="117"/>
      <c r="M11" s="117"/>
      <c r="N11" s="117"/>
      <c r="O11" s="117"/>
      <c r="P11" s="117"/>
      <c r="Q11" s="117"/>
    </row>
    <row r="12" spans="1:17">
      <c r="A12" s="277" t="s">
        <v>263</v>
      </c>
      <c r="B12" s="277"/>
      <c r="C12" s="277"/>
      <c r="D12" s="277"/>
      <c r="E12" s="277"/>
      <c r="F12" s="277"/>
      <c r="G12" s="277"/>
      <c r="H12" s="277"/>
      <c r="I12" s="277"/>
      <c r="J12" s="117"/>
      <c r="K12" s="117"/>
      <c r="L12" s="117"/>
      <c r="M12" s="117"/>
      <c r="N12" s="117"/>
      <c r="O12" s="117"/>
      <c r="P12" s="117"/>
      <c r="Q12" s="117"/>
    </row>
    <row r="13" spans="1:17" ht="48">
      <c r="A13" s="120" t="s">
        <v>186</v>
      </c>
      <c r="B13" s="120" t="s">
        <v>187</v>
      </c>
      <c r="C13" s="121" t="s">
        <v>188</v>
      </c>
      <c r="D13" s="121" t="s">
        <v>189</v>
      </c>
      <c r="E13" s="121" t="s">
        <v>191</v>
      </c>
      <c r="F13" s="121" t="s">
        <v>192</v>
      </c>
      <c r="G13" s="121" t="s">
        <v>193</v>
      </c>
      <c r="H13" s="121" t="s">
        <v>209</v>
      </c>
      <c r="I13" s="121" t="s">
        <v>194</v>
      </c>
      <c r="J13" s="117"/>
      <c r="K13" s="117"/>
      <c r="L13" s="117"/>
      <c r="M13" s="117"/>
      <c r="N13" s="117"/>
      <c r="O13" s="117"/>
      <c r="P13" s="117"/>
      <c r="Q13" s="117"/>
    </row>
    <row r="14" spans="1:17">
      <c r="A14" s="279" t="s">
        <v>195</v>
      </c>
      <c r="B14" s="279"/>
      <c r="C14" s="279"/>
      <c r="D14" s="279"/>
      <c r="E14" s="122" t="s">
        <v>196</v>
      </c>
      <c r="F14" s="122" t="s">
        <v>197</v>
      </c>
      <c r="G14" s="122" t="s">
        <v>198</v>
      </c>
      <c r="H14" s="122" t="s">
        <v>14</v>
      </c>
      <c r="I14" s="122" t="s">
        <v>210</v>
      </c>
      <c r="J14" s="117"/>
      <c r="K14" s="117"/>
      <c r="L14" s="117"/>
      <c r="M14" s="117"/>
      <c r="N14" s="117"/>
      <c r="O14" s="117"/>
      <c r="P14" s="117"/>
      <c r="Q14" s="117"/>
    </row>
    <row r="15" spans="1:17" ht="48.75">
      <c r="A15" s="123">
        <v>10</v>
      </c>
      <c r="B15" s="124" t="s">
        <v>261</v>
      </c>
      <c r="C15" s="125" t="s">
        <v>202</v>
      </c>
      <c r="D15" s="125" t="s">
        <v>211</v>
      </c>
      <c r="E15" s="125">
        <v>2</v>
      </c>
      <c r="F15" s="126">
        <v>148.44</v>
      </c>
      <c r="G15" s="127">
        <f>F15*E15</f>
        <v>296.88</v>
      </c>
      <c r="H15" s="130">
        <v>120</v>
      </c>
      <c r="I15" s="128">
        <f t="shared" ref="I15:I23" si="0">(G15/H15)/8</f>
        <v>0.30924999999999997</v>
      </c>
      <c r="J15" s="117"/>
      <c r="K15" s="117"/>
      <c r="L15" s="117"/>
      <c r="M15" s="117"/>
      <c r="N15" s="117"/>
      <c r="O15" s="117"/>
      <c r="P15" s="117"/>
      <c r="Q15" s="117"/>
    </row>
    <row r="16" spans="1:17" ht="36.75">
      <c r="A16" s="123">
        <v>11</v>
      </c>
      <c r="B16" s="124" t="s">
        <v>212</v>
      </c>
      <c r="C16" s="125" t="s">
        <v>202</v>
      </c>
      <c r="D16" s="125" t="s">
        <v>201</v>
      </c>
      <c r="E16" s="125">
        <v>8</v>
      </c>
      <c r="F16" s="126">
        <v>20</v>
      </c>
      <c r="G16" s="127">
        <v>160</v>
      </c>
      <c r="H16" s="130">
        <v>120</v>
      </c>
      <c r="I16" s="128">
        <f t="shared" si="0"/>
        <v>0.16666666666666666</v>
      </c>
      <c r="J16" s="117"/>
      <c r="K16" s="117"/>
      <c r="L16" s="117"/>
      <c r="M16" s="117"/>
      <c r="N16" s="117"/>
      <c r="O16" s="117"/>
      <c r="P16" s="117"/>
      <c r="Q16" s="117"/>
    </row>
    <row r="17" spans="1:17" ht="48.75">
      <c r="A17" s="123">
        <v>12</v>
      </c>
      <c r="B17" s="124" t="s">
        <v>213</v>
      </c>
      <c r="C17" s="125" t="s">
        <v>202</v>
      </c>
      <c r="D17" s="125" t="s">
        <v>201</v>
      </c>
      <c r="E17" s="125">
        <v>8</v>
      </c>
      <c r="F17" s="126">
        <v>36.5</v>
      </c>
      <c r="G17" s="127">
        <f>F17*E17</f>
        <v>292</v>
      </c>
      <c r="H17" s="130">
        <v>120</v>
      </c>
      <c r="I17" s="128">
        <f t="shared" si="0"/>
        <v>0.30416666666666664</v>
      </c>
      <c r="J17" s="117"/>
      <c r="K17" s="117"/>
      <c r="L17" s="117"/>
      <c r="M17" s="117"/>
      <c r="N17" s="117"/>
      <c r="O17" s="117"/>
      <c r="P17" s="117"/>
      <c r="Q17" s="117"/>
    </row>
    <row r="18" spans="1:17" ht="120.75">
      <c r="A18" s="123">
        <v>13</v>
      </c>
      <c r="B18" s="124" t="s">
        <v>214</v>
      </c>
      <c r="C18" s="125" t="s">
        <v>202</v>
      </c>
      <c r="D18" s="125" t="s">
        <v>201</v>
      </c>
      <c r="E18" s="125">
        <v>8</v>
      </c>
      <c r="F18" s="126">
        <v>464.25</v>
      </c>
      <c r="G18" s="127">
        <f>F18*E18</f>
        <v>3714</v>
      </c>
      <c r="H18" s="130">
        <v>120</v>
      </c>
      <c r="I18" s="128">
        <f t="shared" si="0"/>
        <v>3.8687499999999999</v>
      </c>
      <c r="J18" s="117"/>
      <c r="K18" s="117"/>
      <c r="L18" s="117"/>
      <c r="M18" s="117"/>
      <c r="N18" s="117"/>
      <c r="O18" s="117"/>
      <c r="P18" s="117"/>
      <c r="Q18" s="117"/>
    </row>
    <row r="19" spans="1:17" ht="72.75">
      <c r="A19" s="123">
        <v>14</v>
      </c>
      <c r="B19" s="124" t="s">
        <v>215</v>
      </c>
      <c r="C19" s="125" t="s">
        <v>202</v>
      </c>
      <c r="D19" s="125" t="s">
        <v>201</v>
      </c>
      <c r="E19" s="125">
        <v>8</v>
      </c>
      <c r="F19" s="126">
        <v>175</v>
      </c>
      <c r="G19" s="127">
        <f>F19*E19</f>
        <v>1400</v>
      </c>
      <c r="H19" s="130">
        <v>120</v>
      </c>
      <c r="I19" s="128">
        <f t="shared" si="0"/>
        <v>1.4583333333333333</v>
      </c>
      <c r="J19" s="117"/>
      <c r="K19" s="117"/>
      <c r="L19" s="117"/>
      <c r="M19" s="117"/>
      <c r="N19" s="117"/>
      <c r="O19" s="117"/>
      <c r="P19" s="117"/>
      <c r="Q19" s="117"/>
    </row>
    <row r="20" spans="1:17" ht="156.75">
      <c r="A20" s="123">
        <v>15</v>
      </c>
      <c r="B20" s="124" t="s">
        <v>216</v>
      </c>
      <c r="C20" s="125" t="s">
        <v>202</v>
      </c>
      <c r="D20" s="125" t="s">
        <v>211</v>
      </c>
      <c r="E20" s="125">
        <v>4</v>
      </c>
      <c r="F20" s="126">
        <v>89.97</v>
      </c>
      <c r="G20" s="127">
        <f>E20*F20</f>
        <v>359.88</v>
      </c>
      <c r="H20" s="130">
        <v>120</v>
      </c>
      <c r="I20" s="128">
        <f t="shared" si="0"/>
        <v>0.37487500000000001</v>
      </c>
      <c r="J20" s="117"/>
      <c r="K20" s="117"/>
      <c r="L20" s="117"/>
      <c r="M20" s="117"/>
      <c r="N20" s="117"/>
      <c r="O20" s="117"/>
      <c r="P20" s="117"/>
      <c r="Q20" s="117"/>
    </row>
    <row r="21" spans="1:17" ht="72.75">
      <c r="A21" s="123">
        <v>16</v>
      </c>
      <c r="B21" s="124" t="s">
        <v>217</v>
      </c>
      <c r="C21" s="125" t="s">
        <v>202</v>
      </c>
      <c r="D21" s="125" t="s">
        <v>211</v>
      </c>
      <c r="E21" s="125">
        <v>2</v>
      </c>
      <c r="F21" s="126">
        <v>173.84</v>
      </c>
      <c r="G21" s="127">
        <f>F21*E21</f>
        <v>347.68</v>
      </c>
      <c r="H21" s="130">
        <v>120</v>
      </c>
      <c r="I21" s="128">
        <f t="shared" si="0"/>
        <v>0.36216666666666669</v>
      </c>
      <c r="J21" s="117"/>
      <c r="K21" s="117"/>
      <c r="L21" s="117"/>
      <c r="M21" s="117"/>
      <c r="N21" s="117"/>
      <c r="O21" s="117"/>
      <c r="P21" s="117"/>
      <c r="Q21" s="117"/>
    </row>
    <row r="22" spans="1:17" ht="24.75">
      <c r="A22" s="123">
        <v>17</v>
      </c>
      <c r="B22" s="124" t="s">
        <v>218</v>
      </c>
      <c r="C22" s="125" t="s">
        <v>202</v>
      </c>
      <c r="D22" s="125" t="s">
        <v>211</v>
      </c>
      <c r="E22" s="125">
        <v>2</v>
      </c>
      <c r="F22" s="126">
        <v>4700</v>
      </c>
      <c r="G22" s="127">
        <f>F22*E22</f>
        <v>9400</v>
      </c>
      <c r="H22" s="130">
        <v>240</v>
      </c>
      <c r="I22" s="128">
        <f t="shared" si="0"/>
        <v>4.895833333333333</v>
      </c>
      <c r="J22" s="117"/>
      <c r="K22" s="117"/>
      <c r="L22" s="117"/>
      <c r="M22" s="117"/>
      <c r="N22" s="117"/>
      <c r="O22" s="117"/>
      <c r="P22" s="117"/>
      <c r="Q22" s="117"/>
    </row>
    <row r="23" spans="1:17" ht="60.75">
      <c r="A23" s="123">
        <v>18</v>
      </c>
      <c r="B23" s="124" t="s">
        <v>262</v>
      </c>
      <c r="C23" s="125" t="s">
        <v>202</v>
      </c>
      <c r="D23" s="125" t="s">
        <v>211</v>
      </c>
      <c r="E23" s="125">
        <v>4</v>
      </c>
      <c r="F23" s="126">
        <v>130.47</v>
      </c>
      <c r="G23" s="127">
        <f>F23*E23</f>
        <v>521.88</v>
      </c>
      <c r="H23" s="130">
        <v>120</v>
      </c>
      <c r="I23" s="128">
        <f t="shared" si="0"/>
        <v>0.54362500000000002</v>
      </c>
      <c r="J23" s="117"/>
      <c r="K23" s="117"/>
      <c r="L23" s="117"/>
      <c r="M23" s="117"/>
      <c r="N23" s="117"/>
      <c r="O23" s="117"/>
      <c r="P23" s="117"/>
      <c r="Q23" s="117"/>
    </row>
    <row r="24" spans="1:17">
      <c r="A24" s="278" t="s">
        <v>207</v>
      </c>
      <c r="B24" s="278"/>
      <c r="C24" s="278"/>
      <c r="D24" s="278"/>
      <c r="E24" s="278"/>
      <c r="F24" s="278"/>
      <c r="G24" s="278"/>
      <c r="H24" s="278"/>
      <c r="I24" s="131">
        <f>SUM(I15:I23)</f>
        <v>12.283666666666667</v>
      </c>
      <c r="J24" s="117"/>
      <c r="K24" s="117"/>
      <c r="L24" s="117"/>
      <c r="M24" s="117"/>
      <c r="N24" s="117"/>
      <c r="O24" s="117"/>
      <c r="P24" s="117"/>
      <c r="Q24" s="117"/>
    </row>
    <row r="25" spans="1:17">
      <c r="A25" s="276" t="s">
        <v>208</v>
      </c>
      <c r="B25" s="276"/>
      <c r="C25" s="276"/>
      <c r="D25" s="276"/>
      <c r="E25" s="276"/>
      <c r="F25" s="276"/>
      <c r="G25" s="276"/>
      <c r="H25" s="276"/>
      <c r="I25" s="132">
        <f>I24*2</f>
        <v>24.567333333333334</v>
      </c>
      <c r="J25" s="117"/>
      <c r="K25" s="117"/>
      <c r="L25" s="117"/>
      <c r="M25" s="117"/>
      <c r="N25" s="117"/>
      <c r="O25" s="117"/>
      <c r="P25" s="117"/>
      <c r="Q25" s="117"/>
    </row>
    <row r="26" spans="1:17">
      <c r="A26" s="117"/>
      <c r="B26" s="117"/>
      <c r="C26" s="117"/>
      <c r="D26" s="117"/>
      <c r="E26" s="117"/>
      <c r="F26" s="117"/>
      <c r="G26" s="117"/>
      <c r="H26" s="117"/>
      <c r="I26" s="117"/>
      <c r="J26" s="117"/>
      <c r="K26" s="117"/>
      <c r="L26" s="117"/>
      <c r="M26" s="117"/>
      <c r="N26" s="117"/>
      <c r="O26" s="117"/>
      <c r="P26" s="117"/>
      <c r="Q26" s="117"/>
    </row>
    <row r="27" spans="1:17">
      <c r="A27" s="117"/>
      <c r="B27" s="117"/>
      <c r="C27" s="117"/>
      <c r="D27" s="117"/>
      <c r="E27" s="117"/>
      <c r="F27" s="117"/>
      <c r="G27" s="117"/>
      <c r="H27" s="117"/>
      <c r="I27" s="117"/>
      <c r="J27" s="117"/>
      <c r="K27" s="117"/>
      <c r="L27" s="117"/>
      <c r="M27" s="117"/>
      <c r="N27" s="117"/>
      <c r="O27" s="117"/>
      <c r="P27" s="117"/>
      <c r="Q27" s="117"/>
    </row>
    <row r="28" spans="1:17">
      <c r="A28" s="277" t="s">
        <v>264</v>
      </c>
      <c r="B28" s="277"/>
      <c r="C28" s="277"/>
      <c r="D28" s="277"/>
      <c r="E28" s="277"/>
      <c r="F28" s="277"/>
      <c r="G28" s="277"/>
      <c r="H28" s="277"/>
      <c r="I28" s="277"/>
      <c r="J28" s="117"/>
      <c r="K28" s="117"/>
      <c r="L28" s="117"/>
      <c r="M28" s="117"/>
      <c r="N28" s="117"/>
      <c r="O28" s="117"/>
      <c r="P28" s="117"/>
      <c r="Q28" s="117"/>
    </row>
    <row r="29" spans="1:17" ht="48">
      <c r="A29" s="120" t="s">
        <v>186</v>
      </c>
      <c r="B29" s="120" t="s">
        <v>187</v>
      </c>
      <c r="C29" s="121" t="s">
        <v>188</v>
      </c>
      <c r="D29" s="121" t="s">
        <v>189</v>
      </c>
      <c r="E29" s="121" t="s">
        <v>191</v>
      </c>
      <c r="F29" s="121" t="s">
        <v>192</v>
      </c>
      <c r="G29" s="121" t="s">
        <v>193</v>
      </c>
      <c r="H29" s="121" t="s">
        <v>209</v>
      </c>
      <c r="I29" s="121" t="s">
        <v>194</v>
      </c>
      <c r="J29" s="117"/>
      <c r="K29" s="117"/>
      <c r="L29" s="117"/>
      <c r="M29" s="117"/>
      <c r="N29" s="117"/>
      <c r="O29" s="117"/>
      <c r="P29" s="117"/>
      <c r="Q29" s="117"/>
    </row>
    <row r="30" spans="1:17">
      <c r="A30" s="279" t="s">
        <v>195</v>
      </c>
      <c r="B30" s="279"/>
      <c r="C30" s="279"/>
      <c r="D30" s="279"/>
      <c r="E30" s="122" t="s">
        <v>196</v>
      </c>
      <c r="F30" s="122" t="s">
        <v>197</v>
      </c>
      <c r="G30" s="122" t="s">
        <v>198</v>
      </c>
      <c r="H30" s="122" t="s">
        <v>14</v>
      </c>
      <c r="I30" s="122" t="s">
        <v>219</v>
      </c>
      <c r="J30" s="117"/>
      <c r="K30" s="117"/>
      <c r="L30" s="117"/>
      <c r="M30" s="117"/>
      <c r="N30" s="117"/>
      <c r="O30" s="117"/>
      <c r="P30" s="117"/>
      <c r="Q30" s="117"/>
    </row>
    <row r="31" spans="1:17" ht="96.75">
      <c r="A31" s="123">
        <v>19</v>
      </c>
      <c r="B31" s="124" t="s">
        <v>220</v>
      </c>
      <c r="C31" s="125" t="s">
        <v>202</v>
      </c>
      <c r="D31" s="125" t="s">
        <v>201</v>
      </c>
      <c r="E31" s="125">
        <v>4</v>
      </c>
      <c r="F31" s="126">
        <v>315.87</v>
      </c>
      <c r="G31" s="127">
        <f>F31*E31</f>
        <v>1263.48</v>
      </c>
      <c r="H31" s="130">
        <v>120</v>
      </c>
      <c r="I31" s="128">
        <f>(G31/H31)/4</f>
        <v>2.63225</v>
      </c>
      <c r="J31" s="117"/>
      <c r="K31" s="117"/>
      <c r="L31" s="117"/>
      <c r="M31" s="117"/>
      <c r="N31" s="117"/>
      <c r="O31" s="117"/>
      <c r="P31" s="117"/>
      <c r="Q31" s="117"/>
    </row>
    <row r="32" spans="1:17" ht="60.75">
      <c r="A32" s="123">
        <v>20</v>
      </c>
      <c r="B32" s="124" t="s">
        <v>221</v>
      </c>
      <c r="C32" s="125" t="s">
        <v>200</v>
      </c>
      <c r="D32" s="125" t="s">
        <v>201</v>
      </c>
      <c r="E32" s="125">
        <v>4</v>
      </c>
      <c r="F32" s="126">
        <v>101.95</v>
      </c>
      <c r="G32" s="127">
        <f>F32*E32</f>
        <v>407.8</v>
      </c>
      <c r="H32" s="130">
        <v>120</v>
      </c>
      <c r="I32" s="128">
        <f>(G32/H32)</f>
        <v>3.3983333333333334</v>
      </c>
      <c r="J32" s="117"/>
      <c r="K32" s="117"/>
      <c r="L32" s="117"/>
      <c r="M32" s="117"/>
      <c r="N32" s="117"/>
      <c r="O32" s="117"/>
      <c r="P32" s="117"/>
      <c r="Q32" s="117"/>
    </row>
    <row r="33" spans="1:17" ht="60.75">
      <c r="A33" s="123">
        <v>21</v>
      </c>
      <c r="B33" s="124" t="s">
        <v>222</v>
      </c>
      <c r="C33" s="125" t="s">
        <v>200</v>
      </c>
      <c r="D33" s="125" t="s">
        <v>201</v>
      </c>
      <c r="E33" s="125">
        <v>4</v>
      </c>
      <c r="F33" s="126">
        <v>130.53</v>
      </c>
      <c r="G33" s="127">
        <f>F33*E33</f>
        <v>522.12</v>
      </c>
      <c r="H33" s="130">
        <v>120</v>
      </c>
      <c r="I33" s="128">
        <f>(G33/H33)/4</f>
        <v>1.08775</v>
      </c>
      <c r="J33" s="117"/>
      <c r="K33" s="117"/>
      <c r="L33" s="117"/>
      <c r="M33" s="117"/>
      <c r="N33" s="117"/>
      <c r="O33" s="117"/>
      <c r="P33" s="117"/>
      <c r="Q33" s="117"/>
    </row>
    <row r="34" spans="1:17">
      <c r="A34" s="276" t="s">
        <v>265</v>
      </c>
      <c r="B34" s="276"/>
      <c r="C34" s="276"/>
      <c r="D34" s="276"/>
      <c r="E34" s="276"/>
      <c r="F34" s="276"/>
      <c r="G34" s="276"/>
      <c r="H34" s="276"/>
      <c r="I34" s="132">
        <f>I24+I31+I32+I33</f>
        <v>19.402000000000001</v>
      </c>
      <c r="J34" s="117"/>
      <c r="K34" s="117"/>
      <c r="L34" s="117"/>
      <c r="M34" s="117"/>
      <c r="N34" s="117"/>
      <c r="O34" s="117"/>
      <c r="P34" s="117"/>
      <c r="Q34" s="117"/>
    </row>
    <row r="35" spans="1:17">
      <c r="A35" s="276" t="s">
        <v>224</v>
      </c>
      <c r="B35" s="276"/>
      <c r="C35" s="276"/>
      <c r="D35" s="276"/>
      <c r="E35" s="276"/>
      <c r="F35" s="276"/>
      <c r="G35" s="276"/>
      <c r="H35" s="276"/>
      <c r="I35" s="132">
        <f>I34*2</f>
        <v>38.804000000000002</v>
      </c>
      <c r="J35" s="117"/>
      <c r="K35" s="117"/>
      <c r="L35" s="117"/>
      <c r="M35" s="117"/>
      <c r="N35" s="117"/>
      <c r="O35" s="117"/>
      <c r="P35" s="117"/>
      <c r="Q35" s="117"/>
    </row>
    <row r="36" spans="1:17">
      <c r="J36" s="117"/>
      <c r="K36" s="117"/>
      <c r="L36" s="117"/>
      <c r="M36" s="117"/>
      <c r="N36" s="117"/>
      <c r="O36" s="117"/>
      <c r="P36" s="117"/>
      <c r="Q36" s="117"/>
    </row>
    <row r="37" spans="1:17">
      <c r="A37" s="277" t="s">
        <v>266</v>
      </c>
      <c r="B37" s="277"/>
      <c r="C37" s="277"/>
      <c r="D37" s="277"/>
      <c r="E37" s="277"/>
      <c r="F37" s="277"/>
      <c r="G37" s="277"/>
      <c r="H37" s="277"/>
      <c r="I37" s="277"/>
      <c r="J37" s="117"/>
      <c r="K37" s="117"/>
      <c r="L37" s="117"/>
      <c r="M37" s="117"/>
      <c r="N37" s="117"/>
      <c r="O37" s="117"/>
      <c r="P37" s="117"/>
      <c r="Q37" s="117"/>
    </row>
    <row r="38" spans="1:17" ht="48">
      <c r="A38" s="120" t="s">
        <v>186</v>
      </c>
      <c r="B38" s="120" t="s">
        <v>187</v>
      </c>
      <c r="C38" s="121" t="s">
        <v>188</v>
      </c>
      <c r="D38" s="121" t="s">
        <v>189</v>
      </c>
      <c r="E38" s="121" t="s">
        <v>191</v>
      </c>
      <c r="F38" s="121" t="s">
        <v>192</v>
      </c>
      <c r="G38" s="121" t="s">
        <v>193</v>
      </c>
      <c r="H38" s="121" t="s">
        <v>209</v>
      </c>
      <c r="I38" s="121" t="s">
        <v>194</v>
      </c>
      <c r="J38" s="117"/>
      <c r="K38" s="117"/>
      <c r="L38" s="117"/>
      <c r="M38" s="117"/>
      <c r="N38" s="117"/>
      <c r="O38" s="117"/>
      <c r="P38" s="117"/>
      <c r="Q38" s="117"/>
    </row>
    <row r="39" spans="1:17">
      <c r="A39" s="279" t="s">
        <v>195</v>
      </c>
      <c r="B39" s="279"/>
      <c r="C39" s="279"/>
      <c r="D39" s="279"/>
      <c r="E39" s="164" t="s">
        <v>196</v>
      </c>
      <c r="F39" s="164" t="s">
        <v>197</v>
      </c>
      <c r="G39" s="164" t="s">
        <v>198</v>
      </c>
      <c r="H39" s="164" t="s">
        <v>14</v>
      </c>
      <c r="I39" s="164" t="s">
        <v>210</v>
      </c>
      <c r="J39" s="117"/>
      <c r="K39" s="117"/>
      <c r="L39" s="117"/>
      <c r="M39" s="117"/>
      <c r="N39" s="117"/>
      <c r="O39" s="117"/>
      <c r="P39" s="117"/>
      <c r="Q39" s="117"/>
    </row>
    <row r="40" spans="1:17">
      <c r="A40" s="123">
        <v>22</v>
      </c>
      <c r="B40" s="124" t="s">
        <v>268</v>
      </c>
      <c r="C40" s="125" t="s">
        <v>202</v>
      </c>
      <c r="D40" s="125" t="s">
        <v>201</v>
      </c>
      <c r="E40" s="125">
        <v>8</v>
      </c>
      <c r="F40" s="126">
        <v>1.22</v>
      </c>
      <c r="G40" s="127">
        <f>F40*E40</f>
        <v>9.76</v>
      </c>
      <c r="H40" s="130">
        <v>12</v>
      </c>
      <c r="I40" s="128">
        <f>(G40/H40)/8</f>
        <v>0.10166666666666667</v>
      </c>
      <c r="J40" s="117"/>
      <c r="K40" s="117"/>
      <c r="L40" s="117"/>
      <c r="M40" s="117"/>
      <c r="N40" s="117"/>
      <c r="O40" s="117"/>
      <c r="P40" s="117"/>
      <c r="Q40" s="117"/>
    </row>
    <row r="41" spans="1:17" ht="60.75">
      <c r="A41" s="123">
        <v>23</v>
      </c>
      <c r="B41" s="124" t="s">
        <v>269</v>
      </c>
      <c r="C41" s="125" t="s">
        <v>202</v>
      </c>
      <c r="D41" s="125" t="s">
        <v>201</v>
      </c>
      <c r="E41" s="125">
        <v>4</v>
      </c>
      <c r="F41" s="126">
        <v>18.899999999999999</v>
      </c>
      <c r="G41" s="127">
        <f>F41*E41</f>
        <v>75.599999999999994</v>
      </c>
      <c r="H41" s="130">
        <v>12</v>
      </c>
      <c r="I41" s="128">
        <v>0.78</v>
      </c>
      <c r="J41" s="117"/>
      <c r="K41" s="117"/>
      <c r="L41" s="117"/>
      <c r="M41" s="117"/>
      <c r="N41" s="117"/>
      <c r="O41" s="117"/>
      <c r="P41" s="117"/>
      <c r="Q41" s="117"/>
    </row>
    <row r="42" spans="1:17" ht="60.75">
      <c r="A42" s="123">
        <v>24</v>
      </c>
      <c r="B42" s="124" t="s">
        <v>270</v>
      </c>
      <c r="C42" s="125" t="s">
        <v>202</v>
      </c>
      <c r="D42" s="125" t="s">
        <v>201</v>
      </c>
      <c r="E42" s="125">
        <v>12</v>
      </c>
      <c r="F42" s="126">
        <v>7.52</v>
      </c>
      <c r="G42" s="127">
        <f>F42*E42</f>
        <v>90.24</v>
      </c>
      <c r="H42" s="130">
        <v>12</v>
      </c>
      <c r="I42" s="128">
        <f>(G42/H42)/8</f>
        <v>0.94</v>
      </c>
      <c r="J42" s="117"/>
      <c r="K42" s="117"/>
      <c r="L42" s="117"/>
      <c r="M42" s="117"/>
      <c r="N42" s="117"/>
      <c r="O42" s="117"/>
      <c r="P42" s="117"/>
      <c r="Q42" s="117"/>
    </row>
    <row r="43" spans="1:17">
      <c r="A43" s="276" t="s">
        <v>267</v>
      </c>
      <c r="B43" s="276"/>
      <c r="C43" s="276"/>
      <c r="D43" s="276"/>
      <c r="E43" s="276"/>
      <c r="F43" s="276"/>
      <c r="G43" s="276"/>
      <c r="H43" s="276"/>
      <c r="I43" s="132">
        <f>I40+I41+I42</f>
        <v>1.8216666666666668</v>
      </c>
      <c r="J43" s="117"/>
      <c r="K43" s="117"/>
      <c r="L43" s="117"/>
      <c r="M43" s="117"/>
      <c r="N43" s="117"/>
      <c r="O43" s="117"/>
      <c r="P43" s="117"/>
      <c r="Q43" s="117"/>
    </row>
    <row r="44" spans="1:17">
      <c r="A44" s="276" t="s">
        <v>224</v>
      </c>
      <c r="B44" s="276"/>
      <c r="C44" s="276"/>
      <c r="D44" s="276"/>
      <c r="E44" s="276"/>
      <c r="F44" s="276"/>
      <c r="G44" s="276"/>
      <c r="H44" s="276"/>
      <c r="I44" s="132">
        <f>I43*2</f>
        <v>3.6433333333333335</v>
      </c>
      <c r="J44" s="117"/>
      <c r="K44" s="117"/>
      <c r="L44" s="117"/>
      <c r="M44" s="117"/>
      <c r="N44" s="117"/>
      <c r="O44" s="117"/>
      <c r="P44" s="117"/>
      <c r="Q44" s="117"/>
    </row>
    <row r="45" spans="1:17">
      <c r="J45" s="117"/>
      <c r="K45" s="117"/>
      <c r="L45" s="117"/>
      <c r="M45" s="117"/>
      <c r="N45" s="117"/>
      <c r="O45" s="117"/>
      <c r="P45" s="117"/>
      <c r="Q45" s="117"/>
    </row>
    <row r="46" spans="1:17">
      <c r="A46" s="277" t="s">
        <v>271</v>
      </c>
      <c r="B46" s="277"/>
      <c r="C46" s="277"/>
      <c r="D46" s="277"/>
      <c r="E46" s="277"/>
      <c r="F46" s="277"/>
      <c r="G46" s="277"/>
      <c r="H46" s="277"/>
      <c r="I46" s="277"/>
      <c r="J46" s="117"/>
      <c r="K46" s="117"/>
      <c r="L46" s="117"/>
      <c r="M46" s="117"/>
      <c r="N46" s="117"/>
      <c r="O46" s="117"/>
      <c r="P46" s="117"/>
      <c r="Q46" s="117"/>
    </row>
    <row r="47" spans="1:17" ht="48">
      <c r="A47" s="120" t="s">
        <v>186</v>
      </c>
      <c r="B47" s="120" t="s">
        <v>187</v>
      </c>
      <c r="C47" s="121" t="s">
        <v>188</v>
      </c>
      <c r="D47" s="121" t="s">
        <v>189</v>
      </c>
      <c r="E47" s="121" t="s">
        <v>191</v>
      </c>
      <c r="F47" s="121" t="s">
        <v>192</v>
      </c>
      <c r="G47" s="121" t="s">
        <v>193</v>
      </c>
      <c r="H47" s="121" t="s">
        <v>209</v>
      </c>
      <c r="I47" s="121" t="s">
        <v>194</v>
      </c>
      <c r="J47" s="117"/>
      <c r="K47" s="117"/>
      <c r="L47" s="117"/>
      <c r="M47" s="117"/>
      <c r="N47" s="117"/>
      <c r="O47" s="117"/>
      <c r="P47" s="117"/>
      <c r="Q47" s="117"/>
    </row>
    <row r="48" spans="1:17">
      <c r="A48" s="279" t="s">
        <v>195</v>
      </c>
      <c r="B48" s="279"/>
      <c r="C48" s="279"/>
      <c r="D48" s="279"/>
      <c r="E48" s="164" t="s">
        <v>196</v>
      </c>
      <c r="F48" s="164" t="s">
        <v>197</v>
      </c>
      <c r="G48" s="164" t="s">
        <v>198</v>
      </c>
      <c r="H48" s="164" t="s">
        <v>14</v>
      </c>
      <c r="I48" s="164" t="s">
        <v>219</v>
      </c>
      <c r="J48" s="117"/>
      <c r="K48" s="117"/>
      <c r="L48" s="117"/>
      <c r="M48" s="117"/>
      <c r="N48" s="117"/>
      <c r="O48" s="117"/>
      <c r="P48" s="117"/>
      <c r="Q48" s="117"/>
    </row>
    <row r="49" spans="1:17" ht="108">
      <c r="A49" s="123">
        <v>25</v>
      </c>
      <c r="B49" s="168" t="s">
        <v>272</v>
      </c>
      <c r="C49" s="125" t="s">
        <v>223</v>
      </c>
      <c r="D49" s="125" t="s">
        <v>211</v>
      </c>
      <c r="E49" s="125" t="s">
        <v>273</v>
      </c>
      <c r="F49" s="126">
        <v>6.89</v>
      </c>
      <c r="G49" s="127">
        <f>F49*936</f>
        <v>6449.04</v>
      </c>
      <c r="H49" s="130">
        <v>12</v>
      </c>
      <c r="I49" s="128">
        <f>(G49/H49)/4</f>
        <v>134.35499999999999</v>
      </c>
      <c r="J49" s="117"/>
      <c r="K49" s="117"/>
      <c r="L49" s="117"/>
      <c r="M49" s="117"/>
      <c r="N49" s="117"/>
      <c r="O49" s="117"/>
      <c r="P49" s="117"/>
      <c r="Q49" s="117"/>
    </row>
    <row r="50" spans="1:17">
      <c r="A50" s="276" t="s">
        <v>281</v>
      </c>
      <c r="B50" s="276"/>
      <c r="C50" s="276"/>
      <c r="D50" s="276"/>
      <c r="E50" s="276"/>
      <c r="F50" s="276"/>
      <c r="G50" s="276"/>
      <c r="H50" s="276"/>
      <c r="I50" s="132">
        <f>I49+I43</f>
        <v>136.17666666666665</v>
      </c>
      <c r="J50" s="117"/>
      <c r="K50" s="117"/>
      <c r="L50" s="117"/>
      <c r="M50" s="117"/>
      <c r="N50" s="117"/>
      <c r="O50" s="117"/>
      <c r="P50" s="117"/>
      <c r="Q50" s="117"/>
    </row>
    <row r="51" spans="1:17">
      <c r="A51" s="276" t="s">
        <v>224</v>
      </c>
      <c r="B51" s="276"/>
      <c r="C51" s="276"/>
      <c r="D51" s="276"/>
      <c r="E51" s="276"/>
      <c r="F51" s="276"/>
      <c r="G51" s="276"/>
      <c r="H51" s="276"/>
      <c r="I51" s="132">
        <v>272.36</v>
      </c>
      <c r="J51" s="117"/>
      <c r="K51" s="117"/>
      <c r="L51" s="117"/>
      <c r="M51" s="117"/>
      <c r="N51" s="117"/>
      <c r="O51" s="117"/>
      <c r="P51" s="117"/>
      <c r="Q51" s="117"/>
    </row>
    <row r="52" spans="1:17">
      <c r="A52" s="169"/>
      <c r="B52" s="169"/>
      <c r="C52" s="169"/>
      <c r="D52" s="169"/>
      <c r="E52" s="169"/>
      <c r="F52" s="169"/>
      <c r="G52" s="169"/>
      <c r="H52" s="169"/>
      <c r="I52" s="170"/>
      <c r="J52" s="117"/>
      <c r="K52" s="117"/>
      <c r="L52" s="117"/>
      <c r="M52" s="117"/>
      <c r="N52" s="117"/>
      <c r="O52" s="117"/>
      <c r="P52" s="117"/>
      <c r="Q52" s="117"/>
    </row>
    <row r="53" spans="1:17">
      <c r="A53" s="169"/>
      <c r="B53" s="169"/>
      <c r="C53" s="169"/>
      <c r="D53" s="169"/>
      <c r="E53" s="169"/>
      <c r="F53" s="169"/>
      <c r="G53" s="169"/>
      <c r="H53" s="169"/>
      <c r="I53" s="170"/>
      <c r="J53" s="117"/>
      <c r="K53" s="117"/>
      <c r="L53" s="117"/>
      <c r="M53" s="117"/>
      <c r="N53" s="117"/>
      <c r="O53" s="117"/>
      <c r="P53" s="117"/>
      <c r="Q53" s="117"/>
    </row>
    <row r="54" spans="1:17" ht="15" customHeight="1">
      <c r="A54" s="280" t="s">
        <v>225</v>
      </c>
      <c r="B54" s="280"/>
      <c r="C54" s="280"/>
      <c r="D54" s="280"/>
      <c r="E54" s="280"/>
      <c r="F54" s="280"/>
      <c r="G54" s="280"/>
      <c r="H54" s="280"/>
      <c r="I54" s="280"/>
      <c r="J54" s="117"/>
      <c r="K54" s="117"/>
      <c r="L54" s="117"/>
      <c r="M54" s="117"/>
      <c r="N54" s="117"/>
      <c r="O54" s="117"/>
      <c r="P54" s="117"/>
      <c r="Q54" s="117"/>
    </row>
    <row r="55" spans="1:17">
      <c r="A55" s="280"/>
      <c r="B55" s="280"/>
      <c r="C55" s="280"/>
      <c r="D55" s="280"/>
      <c r="E55" s="280"/>
      <c r="F55" s="280"/>
      <c r="G55" s="280"/>
      <c r="H55" s="280"/>
      <c r="I55" s="280"/>
      <c r="J55" s="117"/>
      <c r="K55" s="117"/>
      <c r="L55" s="117"/>
      <c r="M55" s="117"/>
      <c r="N55" s="117"/>
      <c r="O55" s="117"/>
      <c r="P55" s="117"/>
      <c r="Q55" s="117"/>
    </row>
    <row r="56" spans="1:17">
      <c r="A56" s="280"/>
      <c r="B56" s="280"/>
      <c r="C56" s="280"/>
      <c r="D56" s="280"/>
      <c r="E56" s="280"/>
      <c r="F56" s="280"/>
      <c r="G56" s="280"/>
      <c r="H56" s="280"/>
      <c r="I56" s="280"/>
      <c r="J56" s="117"/>
      <c r="K56" s="117"/>
      <c r="L56" s="117"/>
      <c r="M56" s="117"/>
      <c r="N56" s="117"/>
      <c r="O56" s="117"/>
      <c r="P56" s="117"/>
      <c r="Q56" s="117"/>
    </row>
    <row r="57" spans="1:17">
      <c r="A57" s="280"/>
      <c r="B57" s="280"/>
      <c r="C57" s="280"/>
      <c r="D57" s="280"/>
      <c r="E57" s="280"/>
      <c r="F57" s="280"/>
      <c r="G57" s="280"/>
      <c r="H57" s="280"/>
      <c r="I57" s="280"/>
      <c r="J57" s="117"/>
      <c r="K57" s="117"/>
      <c r="L57" s="117"/>
      <c r="M57" s="117"/>
      <c r="N57" s="117"/>
      <c r="O57" s="117"/>
      <c r="P57" s="117"/>
      <c r="Q57" s="117"/>
    </row>
    <row r="58" spans="1:17">
      <c r="A58" s="280"/>
      <c r="B58" s="280"/>
      <c r="C58" s="280"/>
      <c r="D58" s="280"/>
      <c r="E58" s="280"/>
      <c r="F58" s="280"/>
      <c r="G58" s="280"/>
      <c r="H58" s="280"/>
      <c r="I58" s="280"/>
      <c r="J58" s="117"/>
      <c r="K58" s="117"/>
      <c r="L58" s="117"/>
      <c r="M58" s="117"/>
      <c r="N58" s="117"/>
      <c r="O58" s="117"/>
      <c r="P58" s="117"/>
      <c r="Q58" s="117"/>
    </row>
    <row r="59" spans="1:17">
      <c r="A59" s="280"/>
      <c r="B59" s="280"/>
      <c r="C59" s="280"/>
      <c r="D59" s="280"/>
      <c r="E59" s="280"/>
      <c r="F59" s="280"/>
      <c r="G59" s="280"/>
      <c r="H59" s="280"/>
      <c r="I59" s="280"/>
      <c r="J59" s="117"/>
      <c r="K59" s="117"/>
      <c r="L59" s="117"/>
      <c r="M59" s="117"/>
      <c r="N59" s="117"/>
      <c r="O59" s="117"/>
      <c r="P59" s="117"/>
      <c r="Q59" s="117"/>
    </row>
    <row r="60" spans="1:17">
      <c r="A60" s="280"/>
      <c r="B60" s="280"/>
      <c r="C60" s="280"/>
      <c r="D60" s="280"/>
      <c r="E60" s="280"/>
      <c r="F60" s="280"/>
      <c r="G60" s="280"/>
      <c r="H60" s="280"/>
      <c r="I60" s="280"/>
      <c r="J60" s="117"/>
      <c r="K60" s="117"/>
      <c r="L60" s="117"/>
      <c r="M60" s="117"/>
      <c r="N60" s="117"/>
      <c r="O60" s="117"/>
      <c r="P60" s="117"/>
      <c r="Q60" s="117"/>
    </row>
    <row r="61" spans="1:17">
      <c r="A61" s="280"/>
      <c r="B61" s="280"/>
      <c r="C61" s="280"/>
      <c r="D61" s="280"/>
      <c r="E61" s="280"/>
      <c r="F61" s="280"/>
      <c r="G61" s="280"/>
      <c r="H61" s="280"/>
      <c r="I61" s="280"/>
      <c r="J61" s="117"/>
      <c r="K61" s="117"/>
      <c r="L61" s="117"/>
      <c r="M61" s="117"/>
      <c r="N61" s="117"/>
      <c r="O61" s="117"/>
      <c r="P61" s="117"/>
      <c r="Q61" s="117"/>
    </row>
    <row r="62" spans="1:17">
      <c r="A62" s="280"/>
      <c r="B62" s="280"/>
      <c r="C62" s="280"/>
      <c r="D62" s="280"/>
      <c r="E62" s="280"/>
      <c r="F62" s="280"/>
      <c r="G62" s="280"/>
      <c r="H62" s="280"/>
      <c r="I62" s="280"/>
      <c r="J62" s="117"/>
      <c r="K62" s="117"/>
      <c r="L62" s="117"/>
      <c r="M62" s="117"/>
      <c r="N62" s="117"/>
      <c r="O62" s="117"/>
      <c r="P62" s="117"/>
      <c r="Q62" s="117"/>
    </row>
    <row r="63" spans="1:17">
      <c r="A63" s="280"/>
      <c r="B63" s="280"/>
      <c r="C63" s="280"/>
      <c r="D63" s="280"/>
      <c r="E63" s="280"/>
      <c r="F63" s="280"/>
      <c r="G63" s="280"/>
      <c r="H63" s="280"/>
      <c r="I63" s="280"/>
      <c r="J63" s="117"/>
      <c r="K63" s="117"/>
      <c r="L63" s="117"/>
      <c r="M63" s="117"/>
      <c r="N63" s="117"/>
      <c r="O63" s="117"/>
      <c r="P63" s="117"/>
      <c r="Q63" s="117"/>
    </row>
    <row r="64" spans="1:17">
      <c r="A64" s="280"/>
      <c r="B64" s="280"/>
      <c r="C64" s="280"/>
      <c r="D64" s="280"/>
      <c r="E64" s="280"/>
      <c r="F64" s="280"/>
      <c r="G64" s="280"/>
      <c r="H64" s="280"/>
      <c r="I64" s="280"/>
      <c r="J64" s="117"/>
      <c r="K64" s="117"/>
      <c r="L64" s="117"/>
      <c r="M64" s="117"/>
      <c r="N64" s="117"/>
      <c r="O64" s="117"/>
      <c r="P64" s="117"/>
      <c r="Q64" s="117"/>
    </row>
    <row r="65" spans="1:17">
      <c r="A65" s="117"/>
      <c r="B65" s="117"/>
      <c r="C65" s="117"/>
      <c r="D65" s="117"/>
      <c r="E65" s="117"/>
      <c r="F65" s="117"/>
      <c r="G65" s="117"/>
      <c r="H65" s="117"/>
      <c r="I65" s="117"/>
      <c r="J65" s="117"/>
      <c r="K65" s="117"/>
      <c r="L65" s="117"/>
      <c r="M65" s="117"/>
      <c r="N65" s="117"/>
      <c r="O65" s="117"/>
      <c r="P65" s="117"/>
      <c r="Q65" s="117"/>
    </row>
    <row r="66" spans="1:17">
      <c r="A66" s="117"/>
      <c r="B66" s="117"/>
      <c r="C66" s="117"/>
      <c r="D66" s="117"/>
      <c r="E66" s="117"/>
      <c r="F66" s="117"/>
      <c r="G66" s="117"/>
      <c r="H66" s="117"/>
      <c r="I66" s="117"/>
      <c r="J66" s="117"/>
      <c r="K66" s="117"/>
      <c r="L66" s="117"/>
      <c r="M66" s="117"/>
      <c r="N66" s="117"/>
      <c r="O66" s="117"/>
      <c r="P66" s="117"/>
      <c r="Q66" s="117"/>
    </row>
    <row r="67" spans="1:17">
      <c r="A67" s="117"/>
      <c r="B67" s="117"/>
      <c r="C67" s="117"/>
      <c r="D67" s="117"/>
      <c r="E67" s="117"/>
      <c r="F67" s="117"/>
      <c r="G67" s="117"/>
      <c r="H67" s="117"/>
      <c r="I67" s="117"/>
      <c r="J67" s="117"/>
      <c r="K67" s="117"/>
      <c r="L67" s="117"/>
      <c r="M67" s="117"/>
      <c r="N67" s="117"/>
      <c r="O67" s="117"/>
      <c r="P67" s="117"/>
      <c r="Q67" s="117"/>
    </row>
    <row r="68" spans="1:17">
      <c r="A68" s="117"/>
      <c r="B68" s="117"/>
      <c r="C68" s="117"/>
      <c r="D68" s="117"/>
      <c r="E68" s="117"/>
      <c r="F68" s="117"/>
      <c r="G68" s="117"/>
      <c r="H68" s="117"/>
      <c r="I68" s="117"/>
      <c r="J68" s="117"/>
      <c r="K68" s="117"/>
      <c r="L68" s="117"/>
      <c r="M68" s="117"/>
      <c r="N68" s="117"/>
      <c r="O68" s="117"/>
      <c r="P68" s="117"/>
      <c r="Q68" s="117"/>
    </row>
    <row r="69" spans="1:17">
      <c r="A69" s="117"/>
      <c r="B69" s="117"/>
      <c r="C69" s="117"/>
      <c r="D69" s="117"/>
      <c r="E69" s="117"/>
      <c r="F69" s="117"/>
      <c r="G69" s="117"/>
      <c r="H69" s="117"/>
      <c r="I69" s="117"/>
      <c r="J69" s="117"/>
      <c r="K69" s="117"/>
      <c r="L69" s="117"/>
      <c r="M69" s="117"/>
      <c r="N69" s="117"/>
      <c r="O69" s="117"/>
      <c r="P69" s="117"/>
      <c r="Q69" s="117"/>
    </row>
    <row r="70" spans="1:17">
      <c r="A70" s="117"/>
      <c r="B70" s="117"/>
      <c r="C70" s="117"/>
      <c r="D70" s="117"/>
      <c r="E70" s="117"/>
      <c r="F70" s="117"/>
      <c r="G70" s="117"/>
      <c r="H70" s="117"/>
      <c r="I70" s="117"/>
      <c r="J70" s="117"/>
      <c r="K70" s="117"/>
      <c r="L70" s="117"/>
      <c r="M70" s="117"/>
      <c r="N70" s="117"/>
      <c r="O70" s="117"/>
      <c r="P70" s="117"/>
      <c r="Q70" s="117"/>
    </row>
    <row r="71" spans="1:17">
      <c r="A71" s="117"/>
      <c r="B71" s="117"/>
      <c r="C71" s="117"/>
      <c r="D71" s="117"/>
      <c r="E71" s="117"/>
      <c r="F71" s="117"/>
      <c r="G71" s="117"/>
      <c r="H71" s="117"/>
      <c r="I71" s="117"/>
      <c r="J71" s="117"/>
      <c r="K71" s="117"/>
      <c r="L71" s="117"/>
      <c r="M71" s="117"/>
      <c r="N71" s="117"/>
      <c r="O71" s="117"/>
      <c r="P71" s="117"/>
      <c r="Q71" s="117"/>
    </row>
    <row r="72" spans="1:17">
      <c r="A72" s="117"/>
      <c r="B72" s="117"/>
      <c r="C72" s="117"/>
      <c r="D72" s="117"/>
      <c r="E72" s="117"/>
      <c r="F72" s="117"/>
      <c r="G72" s="117"/>
      <c r="H72" s="117"/>
      <c r="I72" s="117"/>
      <c r="J72" s="117"/>
      <c r="K72" s="117"/>
      <c r="L72" s="117"/>
      <c r="M72" s="117"/>
      <c r="N72" s="117"/>
      <c r="O72" s="117"/>
      <c r="P72" s="117"/>
      <c r="Q72" s="117"/>
    </row>
    <row r="73" spans="1:17">
      <c r="A73" s="117"/>
      <c r="B73" s="117"/>
      <c r="C73" s="117"/>
      <c r="D73" s="117"/>
      <c r="E73" s="117"/>
      <c r="F73" s="117"/>
      <c r="G73" s="117"/>
      <c r="H73" s="117"/>
      <c r="I73" s="117"/>
      <c r="J73" s="117"/>
      <c r="K73" s="117"/>
      <c r="L73" s="117"/>
      <c r="M73" s="117"/>
      <c r="N73" s="117"/>
      <c r="O73" s="117"/>
      <c r="P73" s="117"/>
      <c r="Q73" s="117"/>
    </row>
    <row r="74" spans="1:17">
      <c r="A74" s="117"/>
      <c r="B74" s="117"/>
      <c r="C74" s="117"/>
      <c r="D74" s="117"/>
      <c r="E74" s="117"/>
      <c r="F74" s="117"/>
      <c r="G74" s="117"/>
      <c r="H74" s="117"/>
      <c r="I74" s="117"/>
      <c r="J74" s="117"/>
      <c r="K74" s="117"/>
      <c r="L74" s="117"/>
      <c r="M74" s="117"/>
      <c r="N74" s="117"/>
      <c r="O74" s="117"/>
      <c r="P74" s="117"/>
      <c r="Q74" s="117"/>
    </row>
    <row r="75" spans="1:17">
      <c r="A75" s="117"/>
      <c r="B75" s="117"/>
      <c r="C75" s="117"/>
      <c r="D75" s="117"/>
      <c r="E75" s="117"/>
      <c r="F75" s="117"/>
      <c r="G75" s="117"/>
      <c r="H75" s="117"/>
      <c r="I75" s="117"/>
      <c r="J75" s="117"/>
      <c r="K75" s="117"/>
      <c r="L75" s="117"/>
      <c r="M75" s="117"/>
      <c r="N75" s="117"/>
      <c r="O75" s="117"/>
      <c r="P75" s="117"/>
      <c r="Q75" s="117"/>
    </row>
    <row r="76" spans="1:17">
      <c r="A76" s="117"/>
      <c r="B76" s="117"/>
      <c r="C76" s="117"/>
      <c r="D76" s="117"/>
      <c r="E76" s="117"/>
      <c r="F76" s="117"/>
      <c r="G76" s="117"/>
      <c r="H76" s="117"/>
      <c r="I76" s="117"/>
      <c r="J76" s="117"/>
      <c r="K76" s="117"/>
      <c r="L76" s="117"/>
      <c r="M76" s="117"/>
      <c r="N76" s="117"/>
      <c r="O76" s="117"/>
      <c r="P76" s="117"/>
      <c r="Q76" s="117"/>
    </row>
    <row r="77" spans="1:17">
      <c r="A77" s="117"/>
      <c r="B77" s="117"/>
      <c r="C77" s="117"/>
      <c r="D77" s="117"/>
      <c r="E77" s="117"/>
      <c r="F77" s="117"/>
      <c r="G77" s="117"/>
      <c r="H77" s="117"/>
      <c r="I77" s="117"/>
      <c r="J77" s="117"/>
      <c r="K77" s="117"/>
      <c r="L77" s="117"/>
      <c r="M77" s="117"/>
      <c r="N77" s="117"/>
      <c r="O77" s="117"/>
      <c r="P77" s="117"/>
      <c r="Q77" s="117"/>
    </row>
    <row r="78" spans="1:17">
      <c r="A78" s="117"/>
      <c r="B78" s="117"/>
      <c r="C78" s="117"/>
      <c r="D78" s="117"/>
      <c r="E78" s="117"/>
      <c r="F78" s="117"/>
      <c r="G78" s="117"/>
      <c r="H78" s="117"/>
      <c r="I78" s="117"/>
      <c r="J78" s="117"/>
      <c r="K78" s="117"/>
      <c r="L78" s="117"/>
      <c r="M78" s="117"/>
      <c r="N78" s="117"/>
      <c r="O78" s="117"/>
      <c r="P78" s="117"/>
      <c r="Q78" s="117"/>
    </row>
    <row r="79" spans="1:17">
      <c r="A79" s="117"/>
      <c r="B79" s="117"/>
      <c r="C79" s="117"/>
      <c r="D79" s="117"/>
      <c r="E79" s="117"/>
      <c r="F79" s="117"/>
      <c r="G79" s="117"/>
      <c r="H79" s="117"/>
      <c r="I79" s="117"/>
      <c r="J79" s="117"/>
      <c r="K79" s="117"/>
      <c r="L79" s="117"/>
      <c r="M79" s="117"/>
      <c r="N79" s="117"/>
      <c r="O79" s="117"/>
      <c r="P79" s="117"/>
      <c r="Q79" s="117"/>
    </row>
    <row r="80" spans="1:17">
      <c r="A80" s="117"/>
      <c r="B80" s="117"/>
      <c r="C80" s="117"/>
      <c r="D80" s="117"/>
      <c r="E80" s="117"/>
      <c r="F80" s="117"/>
      <c r="G80" s="117"/>
      <c r="H80" s="117"/>
      <c r="I80" s="117"/>
      <c r="J80" s="117"/>
      <c r="K80" s="117"/>
      <c r="L80" s="117"/>
      <c r="M80" s="117"/>
      <c r="N80" s="117"/>
      <c r="O80" s="117"/>
      <c r="P80" s="117"/>
      <c r="Q80" s="117"/>
    </row>
    <row r="81" spans="1:17">
      <c r="A81" s="117"/>
      <c r="B81" s="117"/>
      <c r="C81" s="117"/>
      <c r="D81" s="117"/>
      <c r="E81" s="117"/>
      <c r="F81" s="117"/>
      <c r="G81" s="117"/>
      <c r="H81" s="117"/>
      <c r="I81" s="117"/>
      <c r="J81" s="117"/>
      <c r="K81" s="117"/>
      <c r="L81" s="117"/>
      <c r="M81" s="117"/>
      <c r="N81" s="117"/>
      <c r="O81" s="117"/>
      <c r="P81" s="117"/>
      <c r="Q81" s="117"/>
    </row>
    <row r="82" spans="1:17">
      <c r="A82" s="117"/>
      <c r="B82" s="117"/>
      <c r="C82" s="117"/>
      <c r="D82" s="117"/>
      <c r="E82" s="117"/>
      <c r="F82" s="117"/>
      <c r="G82" s="117"/>
      <c r="H82" s="117"/>
      <c r="I82" s="117"/>
      <c r="J82" s="117"/>
      <c r="K82" s="117"/>
      <c r="L82" s="117"/>
      <c r="M82" s="117"/>
      <c r="N82" s="117"/>
      <c r="O82" s="117"/>
      <c r="P82" s="117"/>
      <c r="Q82" s="117"/>
    </row>
    <row r="83" spans="1:17">
      <c r="A83" s="117"/>
      <c r="B83" s="117"/>
      <c r="C83" s="117"/>
      <c r="D83" s="117"/>
      <c r="E83" s="117"/>
      <c r="F83" s="117"/>
      <c r="G83" s="117"/>
      <c r="H83" s="117"/>
      <c r="I83" s="117"/>
      <c r="J83" s="117"/>
      <c r="K83" s="117"/>
      <c r="L83" s="117"/>
      <c r="M83" s="117"/>
      <c r="N83" s="117"/>
      <c r="O83" s="117"/>
      <c r="P83" s="117"/>
      <c r="Q83" s="117"/>
    </row>
    <row r="84" spans="1:17">
      <c r="A84" s="117"/>
      <c r="B84" s="117"/>
      <c r="C84" s="117"/>
      <c r="D84" s="117"/>
      <c r="E84" s="117"/>
      <c r="F84" s="117"/>
      <c r="G84" s="117"/>
      <c r="H84" s="117"/>
      <c r="I84" s="117"/>
      <c r="J84" s="117"/>
      <c r="K84" s="117"/>
      <c r="L84" s="117"/>
      <c r="M84" s="117"/>
      <c r="N84" s="117"/>
      <c r="O84" s="117"/>
      <c r="P84" s="117"/>
      <c r="Q84" s="117"/>
    </row>
    <row r="85" spans="1:17">
      <c r="A85" s="117"/>
      <c r="B85" s="117"/>
      <c r="C85" s="117"/>
      <c r="D85" s="117"/>
      <c r="E85" s="117"/>
      <c r="F85" s="117"/>
      <c r="G85" s="117"/>
      <c r="H85" s="117"/>
      <c r="I85" s="117"/>
      <c r="J85" s="117"/>
      <c r="K85" s="117"/>
      <c r="L85" s="117"/>
      <c r="M85" s="117"/>
      <c r="N85" s="117"/>
      <c r="O85" s="117"/>
      <c r="P85" s="117"/>
      <c r="Q85" s="117"/>
    </row>
    <row r="86" spans="1:17">
      <c r="A86" s="117"/>
      <c r="B86" s="117"/>
      <c r="C86" s="117"/>
      <c r="D86" s="117"/>
      <c r="E86" s="117"/>
      <c r="F86" s="117"/>
      <c r="G86" s="117"/>
      <c r="H86" s="117"/>
      <c r="I86" s="117"/>
      <c r="J86" s="117"/>
      <c r="K86" s="117"/>
      <c r="L86" s="117"/>
      <c r="M86" s="117"/>
      <c r="N86" s="117"/>
      <c r="O86" s="117"/>
      <c r="P86" s="117"/>
      <c r="Q86" s="117"/>
    </row>
    <row r="87" spans="1:17">
      <c r="A87" s="117"/>
      <c r="B87" s="117"/>
      <c r="C87" s="117"/>
      <c r="D87" s="117"/>
      <c r="E87" s="117"/>
      <c r="F87" s="117"/>
      <c r="G87" s="117"/>
      <c r="H87" s="117"/>
      <c r="I87" s="117"/>
      <c r="J87" s="117"/>
      <c r="K87" s="117"/>
      <c r="L87" s="117"/>
      <c r="M87" s="117"/>
      <c r="N87" s="117"/>
      <c r="O87" s="117"/>
      <c r="P87" s="117"/>
      <c r="Q87" s="117"/>
    </row>
    <row r="88" spans="1:17">
      <c r="A88" s="117"/>
      <c r="B88" s="117"/>
      <c r="C88" s="117"/>
      <c r="D88" s="117"/>
      <c r="E88" s="117"/>
      <c r="F88" s="117"/>
      <c r="G88" s="117"/>
      <c r="H88" s="117"/>
      <c r="I88" s="117"/>
      <c r="J88" s="117"/>
      <c r="K88" s="117"/>
      <c r="L88" s="117"/>
      <c r="M88" s="117"/>
      <c r="N88" s="117"/>
      <c r="O88" s="117"/>
      <c r="P88" s="117"/>
      <c r="Q88" s="117"/>
    </row>
    <row r="89" spans="1:17">
      <c r="A89" s="117"/>
      <c r="B89" s="117"/>
      <c r="C89" s="117"/>
      <c r="D89" s="117"/>
      <c r="E89" s="117"/>
      <c r="F89" s="117"/>
      <c r="G89" s="117"/>
      <c r="H89" s="117"/>
      <c r="I89" s="117"/>
      <c r="J89" s="117"/>
      <c r="K89" s="117"/>
      <c r="L89" s="117"/>
      <c r="M89" s="117"/>
      <c r="N89" s="117"/>
      <c r="O89" s="117"/>
      <c r="P89" s="117"/>
      <c r="Q89" s="117"/>
    </row>
    <row r="90" spans="1:17">
      <c r="A90" s="117"/>
      <c r="B90" s="117"/>
      <c r="C90" s="117"/>
      <c r="D90" s="117"/>
      <c r="E90" s="117"/>
      <c r="F90" s="117"/>
      <c r="G90" s="117"/>
      <c r="H90" s="117"/>
      <c r="I90" s="117"/>
      <c r="J90" s="117"/>
      <c r="K90" s="117"/>
      <c r="L90" s="117"/>
      <c r="M90" s="117"/>
      <c r="N90" s="117"/>
      <c r="O90" s="117"/>
      <c r="P90" s="117"/>
      <c r="Q90" s="117"/>
    </row>
    <row r="91" spans="1:17">
      <c r="A91" s="117"/>
      <c r="B91" s="117"/>
      <c r="C91" s="117"/>
      <c r="D91" s="117"/>
      <c r="E91" s="117"/>
      <c r="F91" s="117"/>
      <c r="G91" s="117"/>
      <c r="H91" s="117"/>
      <c r="I91" s="117"/>
      <c r="J91" s="117"/>
      <c r="K91" s="117"/>
      <c r="L91" s="117"/>
      <c r="M91" s="117"/>
      <c r="N91" s="117"/>
      <c r="O91" s="117"/>
      <c r="P91" s="117"/>
      <c r="Q91" s="117"/>
    </row>
    <row r="92" spans="1:17">
      <c r="A92" s="117"/>
      <c r="B92" s="117"/>
      <c r="C92" s="117"/>
      <c r="D92" s="117"/>
      <c r="E92" s="117"/>
      <c r="F92" s="117"/>
      <c r="G92" s="117"/>
      <c r="H92" s="117"/>
      <c r="I92" s="117"/>
      <c r="J92" s="117"/>
      <c r="K92" s="117"/>
      <c r="L92" s="117"/>
      <c r="M92" s="117"/>
      <c r="N92" s="117"/>
      <c r="O92" s="117"/>
      <c r="P92" s="117"/>
      <c r="Q92" s="117"/>
    </row>
    <row r="93" spans="1:17">
      <c r="A93" s="117"/>
      <c r="B93" s="117"/>
      <c r="C93" s="117"/>
      <c r="D93" s="117"/>
      <c r="E93" s="117"/>
      <c r="F93" s="117"/>
      <c r="G93" s="117"/>
      <c r="H93" s="117"/>
      <c r="I93" s="117"/>
      <c r="J93" s="117"/>
      <c r="K93" s="117"/>
      <c r="L93" s="117"/>
      <c r="M93" s="117"/>
      <c r="N93" s="117"/>
      <c r="O93" s="117"/>
      <c r="P93" s="117"/>
      <c r="Q93" s="117"/>
    </row>
    <row r="94" spans="1:17">
      <c r="A94" s="117"/>
      <c r="B94" s="117"/>
      <c r="C94" s="117"/>
      <c r="D94" s="117"/>
      <c r="E94" s="117"/>
      <c r="F94" s="117"/>
      <c r="G94" s="117"/>
      <c r="H94" s="117"/>
      <c r="I94" s="117"/>
      <c r="J94" s="117"/>
      <c r="K94" s="117"/>
      <c r="L94" s="117"/>
      <c r="M94" s="117"/>
      <c r="N94" s="117"/>
      <c r="O94" s="117"/>
      <c r="P94" s="117"/>
      <c r="Q94" s="117"/>
    </row>
    <row r="95" spans="1:17">
      <c r="A95" s="117"/>
      <c r="B95" s="117"/>
      <c r="C95" s="117"/>
      <c r="D95" s="117"/>
      <c r="E95" s="117"/>
      <c r="F95" s="117"/>
      <c r="G95" s="117"/>
      <c r="H95" s="117"/>
      <c r="I95" s="117"/>
      <c r="J95" s="117"/>
      <c r="K95" s="117"/>
      <c r="L95" s="117"/>
      <c r="M95" s="117"/>
      <c r="N95" s="117"/>
      <c r="O95" s="117"/>
      <c r="P95" s="117"/>
      <c r="Q95" s="117"/>
    </row>
    <row r="96" spans="1:17">
      <c r="A96" s="117"/>
      <c r="B96" s="117"/>
      <c r="C96" s="117"/>
      <c r="D96" s="117"/>
      <c r="E96" s="117"/>
      <c r="F96" s="117"/>
      <c r="G96" s="117"/>
      <c r="H96" s="117"/>
      <c r="I96" s="117"/>
      <c r="J96" s="117"/>
      <c r="K96" s="117"/>
      <c r="L96" s="117"/>
      <c r="M96" s="117"/>
      <c r="N96" s="117"/>
      <c r="O96" s="117"/>
      <c r="P96" s="117"/>
      <c r="Q96" s="117"/>
    </row>
    <row r="97" spans="1:17">
      <c r="A97" s="117"/>
      <c r="B97" s="117"/>
      <c r="C97" s="117"/>
      <c r="D97" s="117"/>
      <c r="E97" s="117"/>
      <c r="F97" s="117"/>
      <c r="G97" s="117"/>
      <c r="H97" s="117"/>
      <c r="I97" s="117"/>
      <c r="J97" s="117"/>
      <c r="K97" s="117"/>
      <c r="L97" s="117"/>
      <c r="M97" s="117"/>
      <c r="N97" s="117"/>
      <c r="O97" s="117"/>
      <c r="P97" s="117"/>
      <c r="Q97" s="117"/>
    </row>
    <row r="98" spans="1:17">
      <c r="A98" s="117"/>
      <c r="B98" s="117"/>
      <c r="C98" s="117"/>
      <c r="D98" s="117"/>
      <c r="E98" s="117"/>
      <c r="F98" s="117"/>
      <c r="G98" s="117"/>
      <c r="H98" s="117"/>
      <c r="I98" s="117"/>
      <c r="J98" s="117"/>
      <c r="K98" s="117"/>
      <c r="L98" s="117"/>
      <c r="M98" s="117"/>
      <c r="N98" s="117"/>
      <c r="O98" s="117"/>
      <c r="P98" s="117"/>
      <c r="Q98" s="117"/>
    </row>
    <row r="99" spans="1:17">
      <c r="A99" s="117"/>
      <c r="B99" s="117"/>
      <c r="C99" s="117"/>
      <c r="D99" s="117"/>
      <c r="E99" s="117"/>
      <c r="F99" s="117"/>
      <c r="G99" s="117"/>
      <c r="H99" s="117"/>
      <c r="I99" s="117"/>
      <c r="J99" s="117"/>
      <c r="K99" s="117"/>
      <c r="L99" s="117"/>
      <c r="M99" s="117"/>
      <c r="N99" s="117"/>
      <c r="O99" s="117"/>
      <c r="P99" s="117"/>
      <c r="Q99" s="117"/>
    </row>
    <row r="100" spans="1:17">
      <c r="A100" s="117"/>
      <c r="B100" s="117"/>
      <c r="C100" s="117"/>
      <c r="D100" s="117"/>
      <c r="E100" s="117"/>
      <c r="F100" s="117"/>
      <c r="G100" s="117"/>
      <c r="H100" s="117"/>
      <c r="I100" s="117"/>
      <c r="J100" s="117"/>
      <c r="K100" s="117"/>
      <c r="L100" s="117"/>
      <c r="M100" s="117"/>
      <c r="N100" s="117"/>
      <c r="O100" s="117"/>
      <c r="P100" s="117"/>
      <c r="Q100" s="117"/>
    </row>
    <row r="101" spans="1:17">
      <c r="A101" s="117"/>
      <c r="B101" s="117"/>
      <c r="C101" s="117"/>
      <c r="D101" s="117"/>
      <c r="E101" s="117"/>
      <c r="F101" s="117"/>
      <c r="G101" s="117"/>
      <c r="H101" s="117"/>
      <c r="I101" s="117"/>
      <c r="J101" s="117"/>
      <c r="K101" s="117"/>
      <c r="L101" s="117"/>
      <c r="M101" s="117"/>
      <c r="N101" s="117"/>
      <c r="O101" s="117"/>
      <c r="P101" s="117"/>
      <c r="Q101" s="117"/>
    </row>
    <row r="102" spans="1:17">
      <c r="A102" s="117"/>
      <c r="B102" s="117"/>
      <c r="C102" s="117"/>
      <c r="D102" s="117"/>
      <c r="E102" s="117"/>
      <c r="F102" s="117"/>
      <c r="G102" s="117"/>
      <c r="H102" s="117"/>
      <c r="I102" s="117"/>
      <c r="J102" s="117"/>
      <c r="K102" s="117"/>
      <c r="L102" s="117"/>
      <c r="M102" s="117"/>
      <c r="N102" s="117"/>
      <c r="O102" s="117"/>
      <c r="P102" s="117"/>
      <c r="Q102" s="117"/>
    </row>
    <row r="103" spans="1:17">
      <c r="A103" s="117"/>
      <c r="B103" s="117"/>
      <c r="C103" s="117"/>
      <c r="D103" s="117"/>
      <c r="E103" s="117"/>
      <c r="F103" s="117"/>
      <c r="G103" s="117"/>
      <c r="H103" s="117"/>
      <c r="I103" s="117"/>
      <c r="J103" s="117"/>
      <c r="K103" s="117"/>
      <c r="L103" s="117"/>
      <c r="M103" s="117"/>
      <c r="N103" s="117"/>
      <c r="O103" s="117"/>
      <c r="P103" s="117"/>
      <c r="Q103" s="117"/>
    </row>
    <row r="104" spans="1:17">
      <c r="A104" s="117"/>
      <c r="B104" s="117"/>
      <c r="C104" s="117"/>
      <c r="D104" s="117"/>
      <c r="E104" s="117"/>
      <c r="F104" s="117"/>
      <c r="G104" s="117"/>
      <c r="H104" s="117"/>
      <c r="I104" s="117"/>
      <c r="J104" s="117"/>
      <c r="K104" s="117"/>
      <c r="L104" s="117"/>
      <c r="M104" s="117"/>
      <c r="N104" s="117"/>
      <c r="O104" s="117"/>
      <c r="P104" s="117"/>
      <c r="Q104" s="117"/>
    </row>
    <row r="105" spans="1:17">
      <c r="A105" s="117"/>
      <c r="B105" s="117"/>
      <c r="C105" s="117"/>
      <c r="D105" s="117"/>
      <c r="E105" s="117"/>
      <c r="F105" s="117"/>
      <c r="G105" s="117"/>
      <c r="H105" s="117"/>
      <c r="I105" s="117"/>
      <c r="J105" s="117"/>
      <c r="K105" s="117"/>
      <c r="L105" s="117"/>
      <c r="M105" s="117"/>
      <c r="N105" s="117"/>
      <c r="O105" s="117"/>
      <c r="P105" s="117"/>
      <c r="Q105" s="117"/>
    </row>
    <row r="106" spans="1:17">
      <c r="A106" s="117"/>
      <c r="B106" s="117"/>
      <c r="C106" s="117"/>
      <c r="D106" s="117"/>
      <c r="E106" s="117"/>
      <c r="F106" s="117"/>
      <c r="G106" s="117"/>
      <c r="H106" s="117"/>
      <c r="I106" s="117"/>
      <c r="J106" s="117"/>
      <c r="K106" s="117"/>
      <c r="L106" s="117"/>
      <c r="M106" s="117"/>
      <c r="N106" s="117"/>
      <c r="O106" s="117"/>
      <c r="P106" s="117"/>
      <c r="Q106" s="117"/>
    </row>
    <row r="107" spans="1:17">
      <c r="A107" s="117"/>
      <c r="B107" s="117"/>
      <c r="C107" s="117"/>
      <c r="D107" s="117"/>
      <c r="E107" s="117"/>
      <c r="F107" s="117"/>
      <c r="G107" s="117"/>
      <c r="H107" s="117"/>
      <c r="I107" s="117"/>
      <c r="J107" s="117"/>
      <c r="K107" s="117"/>
      <c r="L107" s="117"/>
      <c r="M107" s="117"/>
      <c r="N107" s="117"/>
      <c r="O107" s="117"/>
      <c r="P107" s="117"/>
      <c r="Q107" s="117"/>
    </row>
    <row r="108" spans="1:17">
      <c r="A108" s="117"/>
      <c r="B108" s="117"/>
      <c r="C108" s="117"/>
      <c r="D108" s="117"/>
      <c r="E108" s="117"/>
      <c r="F108" s="117"/>
      <c r="G108" s="117"/>
      <c r="H108" s="117"/>
      <c r="I108" s="117"/>
      <c r="J108" s="117"/>
      <c r="K108" s="117"/>
      <c r="L108" s="117"/>
      <c r="M108" s="117"/>
      <c r="N108" s="117"/>
      <c r="O108" s="117"/>
      <c r="P108" s="117"/>
      <c r="Q108" s="117"/>
    </row>
    <row r="109" spans="1:17">
      <c r="A109" s="117"/>
      <c r="B109" s="117"/>
      <c r="C109" s="117"/>
      <c r="D109" s="117"/>
      <c r="E109" s="117"/>
      <c r="F109" s="117"/>
      <c r="G109" s="117"/>
      <c r="H109" s="117"/>
      <c r="I109" s="117"/>
      <c r="J109" s="117"/>
      <c r="K109" s="117"/>
      <c r="L109" s="117"/>
      <c r="M109" s="117"/>
      <c r="N109" s="117"/>
      <c r="O109" s="117"/>
      <c r="P109" s="117"/>
      <c r="Q109" s="117"/>
    </row>
    <row r="110" spans="1:17">
      <c r="A110" s="117"/>
      <c r="B110" s="117"/>
      <c r="C110" s="117"/>
      <c r="D110" s="117"/>
      <c r="E110" s="117"/>
      <c r="F110" s="117"/>
      <c r="G110" s="117"/>
      <c r="H110" s="117"/>
      <c r="I110" s="117"/>
      <c r="J110" s="117"/>
      <c r="K110" s="117"/>
      <c r="L110" s="117"/>
      <c r="M110" s="117"/>
      <c r="N110" s="117"/>
      <c r="O110" s="117"/>
      <c r="P110" s="117"/>
      <c r="Q110" s="117"/>
    </row>
    <row r="111" spans="1:17">
      <c r="A111" s="117"/>
      <c r="B111" s="117"/>
      <c r="C111" s="117"/>
      <c r="D111" s="117"/>
      <c r="E111" s="117"/>
      <c r="F111" s="117"/>
      <c r="G111" s="117"/>
      <c r="H111" s="117"/>
      <c r="I111" s="117"/>
      <c r="J111" s="117"/>
      <c r="K111" s="117"/>
      <c r="L111" s="117"/>
      <c r="M111" s="117"/>
      <c r="N111" s="117"/>
      <c r="O111" s="117"/>
      <c r="P111" s="117"/>
      <c r="Q111" s="117"/>
    </row>
    <row r="112" spans="1:17">
      <c r="A112" s="117"/>
      <c r="B112" s="117"/>
      <c r="C112" s="117"/>
      <c r="D112" s="117"/>
      <c r="E112" s="117"/>
      <c r="F112" s="117"/>
      <c r="G112" s="117"/>
      <c r="H112" s="117"/>
      <c r="I112" s="117"/>
      <c r="J112" s="117"/>
      <c r="K112" s="117"/>
      <c r="L112" s="117"/>
      <c r="M112" s="117"/>
      <c r="N112" s="117"/>
      <c r="O112" s="117"/>
      <c r="P112" s="117"/>
      <c r="Q112" s="117"/>
    </row>
    <row r="113" spans="1:17">
      <c r="A113" s="117"/>
      <c r="B113" s="117"/>
      <c r="C113" s="117"/>
      <c r="D113" s="117"/>
      <c r="E113" s="117"/>
      <c r="F113" s="117"/>
      <c r="G113" s="117"/>
      <c r="H113" s="117"/>
      <c r="I113" s="117"/>
      <c r="J113" s="117"/>
      <c r="K113" s="117"/>
      <c r="L113" s="117"/>
      <c r="M113" s="117"/>
      <c r="N113" s="117"/>
      <c r="O113" s="117"/>
      <c r="P113" s="117"/>
      <c r="Q113" s="117"/>
    </row>
    <row r="114" spans="1:17">
      <c r="A114" s="117"/>
      <c r="B114" s="117"/>
      <c r="C114" s="117"/>
      <c r="D114" s="117"/>
      <c r="E114" s="117"/>
      <c r="F114" s="117"/>
      <c r="G114" s="117"/>
      <c r="H114" s="117"/>
      <c r="I114" s="117"/>
      <c r="J114" s="117"/>
      <c r="K114" s="117"/>
      <c r="L114" s="117"/>
      <c r="M114" s="117"/>
      <c r="N114" s="117"/>
      <c r="O114" s="117"/>
      <c r="P114" s="117"/>
      <c r="Q114" s="117"/>
    </row>
    <row r="115" spans="1:17">
      <c r="A115" s="117"/>
      <c r="B115" s="117"/>
      <c r="C115" s="117"/>
      <c r="D115" s="117"/>
      <c r="E115" s="117"/>
      <c r="F115" s="117"/>
      <c r="G115" s="117"/>
      <c r="H115" s="117"/>
      <c r="I115" s="117"/>
      <c r="J115" s="117"/>
      <c r="K115" s="117"/>
      <c r="L115" s="117"/>
      <c r="M115" s="117"/>
      <c r="N115" s="117"/>
      <c r="O115" s="117"/>
      <c r="P115" s="117"/>
      <c r="Q115" s="117"/>
    </row>
    <row r="116" spans="1:17">
      <c r="A116" s="117"/>
      <c r="B116" s="117"/>
      <c r="C116" s="117"/>
      <c r="D116" s="117"/>
      <c r="E116" s="117"/>
      <c r="F116" s="117"/>
      <c r="G116" s="117"/>
      <c r="H116" s="117"/>
      <c r="I116" s="117"/>
      <c r="J116" s="117"/>
      <c r="K116" s="117"/>
      <c r="L116" s="117"/>
      <c r="M116" s="117"/>
      <c r="N116" s="117"/>
      <c r="O116" s="117"/>
      <c r="P116" s="117"/>
      <c r="Q116" s="117"/>
    </row>
    <row r="117" spans="1:17">
      <c r="A117" s="117"/>
      <c r="B117" s="117"/>
      <c r="C117" s="117"/>
      <c r="D117" s="117"/>
      <c r="E117" s="117"/>
      <c r="F117" s="117"/>
      <c r="G117" s="117"/>
      <c r="H117" s="117"/>
      <c r="I117" s="117"/>
      <c r="J117" s="117"/>
      <c r="K117" s="117"/>
      <c r="L117" s="117"/>
      <c r="M117" s="117"/>
      <c r="N117" s="117"/>
      <c r="O117" s="117"/>
      <c r="P117" s="117"/>
      <c r="Q117" s="117"/>
    </row>
    <row r="118" spans="1:17">
      <c r="A118" s="117"/>
      <c r="B118" s="117"/>
      <c r="C118" s="117"/>
      <c r="D118" s="117"/>
      <c r="E118" s="117"/>
      <c r="F118" s="117"/>
      <c r="G118" s="117"/>
      <c r="H118" s="117"/>
      <c r="I118" s="117"/>
      <c r="J118" s="117"/>
      <c r="K118" s="117"/>
      <c r="L118" s="117"/>
      <c r="M118" s="117"/>
      <c r="N118" s="117"/>
      <c r="O118" s="117"/>
      <c r="P118" s="117"/>
      <c r="Q118" s="117"/>
    </row>
    <row r="119" spans="1:17">
      <c r="A119" s="117"/>
      <c r="B119" s="117"/>
      <c r="C119" s="117"/>
      <c r="D119" s="117"/>
      <c r="E119" s="117"/>
      <c r="F119" s="117"/>
      <c r="G119" s="117"/>
      <c r="H119" s="117"/>
      <c r="I119" s="117"/>
      <c r="J119" s="117"/>
      <c r="K119" s="117"/>
      <c r="L119" s="117"/>
      <c r="M119" s="117"/>
      <c r="N119" s="117"/>
      <c r="O119" s="117"/>
      <c r="P119" s="117"/>
      <c r="Q119" s="117"/>
    </row>
    <row r="120" spans="1:17">
      <c r="A120" s="117"/>
      <c r="B120" s="117"/>
      <c r="C120" s="117"/>
      <c r="D120" s="117"/>
      <c r="E120" s="117"/>
      <c r="F120" s="117"/>
      <c r="G120" s="117"/>
      <c r="H120" s="117"/>
      <c r="I120" s="117"/>
      <c r="J120" s="117"/>
      <c r="K120" s="117"/>
      <c r="L120" s="117"/>
      <c r="M120" s="117"/>
      <c r="N120" s="117"/>
      <c r="O120" s="117"/>
      <c r="P120" s="117"/>
      <c r="Q120" s="117"/>
    </row>
    <row r="121" spans="1:17">
      <c r="A121" s="117"/>
      <c r="B121" s="117"/>
      <c r="C121" s="117"/>
      <c r="D121" s="117"/>
      <c r="E121" s="117"/>
      <c r="F121" s="117"/>
      <c r="G121" s="117"/>
      <c r="H121" s="117"/>
      <c r="I121" s="117"/>
      <c r="J121" s="117"/>
      <c r="K121" s="117"/>
      <c r="L121" s="117"/>
      <c r="M121" s="117"/>
      <c r="N121" s="117"/>
      <c r="O121" s="117"/>
      <c r="P121" s="117"/>
      <c r="Q121" s="117"/>
    </row>
    <row r="122" spans="1:17">
      <c r="A122" s="117"/>
      <c r="B122" s="117"/>
      <c r="C122" s="117"/>
      <c r="D122" s="117"/>
      <c r="E122" s="117"/>
      <c r="F122" s="117"/>
      <c r="G122" s="117"/>
      <c r="H122" s="117"/>
      <c r="I122" s="117"/>
      <c r="J122" s="117"/>
      <c r="K122" s="117"/>
      <c r="L122" s="117"/>
      <c r="M122" s="117"/>
      <c r="N122" s="117"/>
      <c r="O122" s="117"/>
      <c r="P122" s="117"/>
      <c r="Q122" s="117"/>
    </row>
  </sheetData>
  <mergeCells count="31">
    <mergeCell ref="A34:H34"/>
    <mergeCell ref="A35:H35"/>
    <mergeCell ref="A54:I64"/>
    <mergeCell ref="A25:H25"/>
    <mergeCell ref="A28:I28"/>
    <mergeCell ref="A30:D30"/>
    <mergeCell ref="A37:I37"/>
    <mergeCell ref="A39:D39"/>
    <mergeCell ref="A43:H43"/>
    <mergeCell ref="A44:H44"/>
    <mergeCell ref="A46:I46"/>
    <mergeCell ref="A48:D48"/>
    <mergeCell ref="A50:H50"/>
    <mergeCell ref="A51:H51"/>
    <mergeCell ref="A9:B9"/>
    <mergeCell ref="D9:E9"/>
    <mergeCell ref="A12:I12"/>
    <mergeCell ref="A14:D14"/>
    <mergeCell ref="A24:H24"/>
    <mergeCell ref="A6:B6"/>
    <mergeCell ref="D6:E6"/>
    <mergeCell ref="A7:B7"/>
    <mergeCell ref="D7:E7"/>
    <mergeCell ref="A8:B8"/>
    <mergeCell ref="D8:E8"/>
    <mergeCell ref="A1:I1"/>
    <mergeCell ref="A2:I2"/>
    <mergeCell ref="A4:B4"/>
    <mergeCell ref="D4:E4"/>
    <mergeCell ref="A5:B5"/>
    <mergeCell ref="D5:E5"/>
  </mergeCells>
  <pageMargins left="0.51180555555555496" right="0.51180555555555496" top="0.78749999999999998" bottom="0.78749999999999998" header="0.51180555555555496" footer="0.51180555555555496"/>
  <pageSetup paperSize="9" scale="70"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8"/>
  <sheetViews>
    <sheetView zoomScaleNormal="100" workbookViewId="0">
      <selection sqref="A1:I1"/>
    </sheetView>
  </sheetViews>
  <sheetFormatPr defaultColWidth="9" defaultRowHeight="15"/>
  <cols>
    <col min="1" max="1" width="6.25" style="115" customWidth="1"/>
    <col min="2" max="2" width="33.5" style="115" customWidth="1"/>
    <col min="3" max="3" width="10.75" style="115" customWidth="1"/>
    <col min="4" max="4" width="11.125" style="115" customWidth="1"/>
    <col min="5" max="5" width="9.625" style="115" customWidth="1"/>
    <col min="6" max="6" width="9.375" style="115" customWidth="1"/>
    <col min="7" max="7" width="9" style="115"/>
    <col min="8" max="8" width="9.25" style="115" customWidth="1"/>
    <col min="9" max="9" width="10.375" style="115" customWidth="1"/>
    <col min="10" max="1024" width="9" style="115"/>
  </cols>
  <sheetData>
    <row r="1" spans="1:17">
      <c r="A1" s="272" t="s">
        <v>175</v>
      </c>
      <c r="B1" s="272"/>
      <c r="C1" s="272"/>
      <c r="D1" s="272"/>
      <c r="E1" s="272"/>
      <c r="F1" s="272"/>
      <c r="G1" s="272"/>
      <c r="H1" s="272"/>
      <c r="I1" s="272"/>
      <c r="J1" s="116"/>
      <c r="K1" s="117"/>
      <c r="L1" s="117"/>
      <c r="M1" s="117"/>
      <c r="N1" s="117"/>
      <c r="O1" s="117"/>
      <c r="P1" s="117"/>
      <c r="Q1" s="117"/>
    </row>
    <row r="2" spans="1:17">
      <c r="A2" s="273" t="s">
        <v>176</v>
      </c>
      <c r="B2" s="273"/>
      <c r="C2" s="273"/>
      <c r="D2" s="273"/>
      <c r="E2" s="273"/>
      <c r="F2" s="273"/>
      <c r="G2" s="273"/>
      <c r="H2" s="273"/>
      <c r="I2" s="273"/>
      <c r="J2" s="116"/>
      <c r="K2" s="117"/>
      <c r="L2" s="117"/>
      <c r="M2" s="117"/>
      <c r="N2" s="117"/>
      <c r="O2" s="117"/>
      <c r="P2" s="117"/>
      <c r="Q2" s="117"/>
    </row>
    <row r="3" spans="1:17">
      <c r="A3" s="117"/>
      <c r="B3" s="117"/>
      <c r="C3" s="117"/>
      <c r="D3" s="117"/>
      <c r="E3" s="117"/>
      <c r="F3" s="117"/>
      <c r="G3" s="117"/>
      <c r="H3" s="117"/>
      <c r="I3" s="117"/>
      <c r="J3" s="117"/>
      <c r="K3" s="117"/>
      <c r="L3" s="117"/>
      <c r="M3" s="117"/>
      <c r="N3" s="117"/>
      <c r="O3" s="117"/>
      <c r="P3" s="117"/>
      <c r="Q3" s="117"/>
    </row>
    <row r="4" spans="1:17">
      <c r="A4" s="274" t="s">
        <v>177</v>
      </c>
      <c r="B4" s="274"/>
      <c r="C4" s="118" t="s">
        <v>178</v>
      </c>
      <c r="D4" s="274" t="s">
        <v>179</v>
      </c>
      <c r="E4" s="274"/>
      <c r="F4" s="117"/>
      <c r="G4" s="117"/>
      <c r="H4" s="117"/>
      <c r="I4" s="117"/>
      <c r="J4" s="117"/>
      <c r="K4" s="117"/>
      <c r="L4" s="117"/>
      <c r="M4" s="117"/>
      <c r="N4" s="117"/>
      <c r="O4" s="117"/>
      <c r="P4" s="117"/>
      <c r="Q4" s="117"/>
    </row>
    <row r="5" spans="1:17">
      <c r="A5" s="275" t="s">
        <v>180</v>
      </c>
      <c r="B5" s="275"/>
      <c r="C5" s="119">
        <v>1</v>
      </c>
      <c r="D5" s="275">
        <v>2</v>
      </c>
      <c r="E5" s="275"/>
      <c r="F5" s="117"/>
      <c r="G5" s="117"/>
      <c r="H5" s="117"/>
      <c r="I5" s="117"/>
      <c r="J5" s="117"/>
      <c r="K5" s="117"/>
      <c r="L5" s="117"/>
      <c r="M5" s="117"/>
      <c r="N5" s="117"/>
      <c r="O5" s="117"/>
      <c r="P5" s="117"/>
      <c r="Q5" s="117"/>
    </row>
    <row r="6" spans="1:17">
      <c r="A6" s="275" t="s">
        <v>181</v>
      </c>
      <c r="B6" s="275"/>
      <c r="C6" s="119">
        <v>1</v>
      </c>
      <c r="D6" s="275">
        <v>2</v>
      </c>
      <c r="E6" s="275"/>
      <c r="F6" s="117"/>
      <c r="G6" s="117"/>
      <c r="H6" s="117"/>
      <c r="I6" s="117"/>
      <c r="J6" s="117"/>
      <c r="K6" s="117"/>
      <c r="L6" s="117"/>
      <c r="M6" s="117"/>
      <c r="N6" s="117"/>
      <c r="O6" s="117"/>
      <c r="P6" s="117"/>
      <c r="Q6" s="117"/>
    </row>
    <row r="7" spans="1:17">
      <c r="A7" s="275" t="s">
        <v>182</v>
      </c>
      <c r="B7" s="275"/>
      <c r="C7" s="119">
        <v>1</v>
      </c>
      <c r="D7" s="275">
        <v>2</v>
      </c>
      <c r="E7" s="275"/>
      <c r="F7" s="117"/>
      <c r="G7" s="117"/>
      <c r="H7" s="117"/>
      <c r="I7" s="117"/>
      <c r="J7" s="117"/>
      <c r="K7" s="117"/>
      <c r="L7" s="117"/>
      <c r="M7" s="117"/>
      <c r="N7" s="117"/>
      <c r="O7" s="117"/>
      <c r="P7" s="117"/>
      <c r="Q7" s="117"/>
    </row>
    <row r="8" spans="1:17">
      <c r="A8" s="275" t="s">
        <v>183</v>
      </c>
      <c r="B8" s="275"/>
      <c r="C8" s="119">
        <v>1</v>
      </c>
      <c r="D8" s="275">
        <v>2</v>
      </c>
      <c r="E8" s="275"/>
      <c r="F8" s="117"/>
      <c r="G8" s="117"/>
      <c r="H8" s="117"/>
      <c r="I8" s="117"/>
      <c r="J8" s="117"/>
      <c r="K8" s="117"/>
      <c r="L8" s="117"/>
      <c r="M8" s="117"/>
      <c r="N8" s="117"/>
      <c r="O8" s="117"/>
      <c r="P8" s="117"/>
      <c r="Q8" s="117"/>
    </row>
    <row r="9" spans="1:17">
      <c r="A9" s="274" t="s">
        <v>184</v>
      </c>
      <c r="B9" s="274"/>
      <c r="C9" s="118">
        <v>4</v>
      </c>
      <c r="D9" s="274">
        <v>8</v>
      </c>
      <c r="E9" s="274"/>
      <c r="F9" s="117"/>
      <c r="G9" s="117"/>
      <c r="H9" s="117"/>
      <c r="I9" s="117"/>
      <c r="J9" s="117"/>
      <c r="K9" s="117"/>
      <c r="L9" s="117"/>
      <c r="M9" s="117"/>
      <c r="N9" s="117"/>
      <c r="O9" s="117"/>
      <c r="P9" s="117"/>
      <c r="Q9" s="117"/>
    </row>
    <row r="10" spans="1:17">
      <c r="A10" s="117"/>
      <c r="B10" s="117"/>
      <c r="C10" s="117"/>
      <c r="D10" s="117"/>
      <c r="E10" s="117"/>
      <c r="F10" s="117"/>
      <c r="G10" s="117"/>
      <c r="H10" s="117"/>
      <c r="I10" s="117"/>
      <c r="J10" s="117"/>
      <c r="K10" s="117"/>
      <c r="L10" s="117"/>
      <c r="M10" s="117"/>
      <c r="N10" s="117"/>
      <c r="O10" s="117"/>
      <c r="P10" s="117"/>
      <c r="Q10" s="117"/>
    </row>
    <row r="11" spans="1:17">
      <c r="A11" s="117"/>
      <c r="B11" s="117"/>
      <c r="C11" s="117"/>
      <c r="D11" s="117"/>
      <c r="E11" s="117"/>
      <c r="F11" s="117"/>
      <c r="G11" s="117"/>
      <c r="H11" s="117"/>
      <c r="I11" s="117"/>
      <c r="J11" s="117"/>
      <c r="K11" s="117"/>
      <c r="L11" s="117"/>
      <c r="M11" s="117"/>
      <c r="N11" s="117"/>
      <c r="O11" s="117"/>
      <c r="P11" s="117"/>
      <c r="Q11" s="117"/>
    </row>
    <row r="12" spans="1:17">
      <c r="A12" s="277" t="s">
        <v>274</v>
      </c>
      <c r="B12" s="277"/>
      <c r="C12" s="277"/>
      <c r="D12" s="277"/>
      <c r="E12" s="277"/>
      <c r="F12" s="277"/>
      <c r="G12" s="277"/>
      <c r="H12" s="277"/>
      <c r="I12" s="277"/>
      <c r="J12" s="117"/>
      <c r="K12" s="117"/>
      <c r="L12" s="117"/>
      <c r="M12" s="117"/>
      <c r="N12" s="117"/>
      <c r="O12" s="117"/>
      <c r="P12" s="117"/>
      <c r="Q12" s="117"/>
    </row>
    <row r="13" spans="1:17" ht="48">
      <c r="A13" s="133" t="s">
        <v>186</v>
      </c>
      <c r="B13" s="133" t="s">
        <v>187</v>
      </c>
      <c r="C13" s="134" t="s">
        <v>188</v>
      </c>
      <c r="D13" s="134" t="s">
        <v>189</v>
      </c>
      <c r="E13" s="134" t="s">
        <v>191</v>
      </c>
      <c r="F13" s="134" t="s">
        <v>192</v>
      </c>
      <c r="G13" s="135" t="s">
        <v>193</v>
      </c>
      <c r="H13" s="134" t="s">
        <v>227</v>
      </c>
      <c r="I13" s="134" t="s">
        <v>194</v>
      </c>
      <c r="J13" s="117"/>
      <c r="K13" s="117"/>
      <c r="L13" s="117"/>
      <c r="M13" s="117"/>
      <c r="N13" s="117"/>
      <c r="O13" s="117"/>
      <c r="P13" s="117"/>
      <c r="Q13" s="117"/>
    </row>
    <row r="14" spans="1:17">
      <c r="A14" s="279" t="s">
        <v>195</v>
      </c>
      <c r="B14" s="279"/>
      <c r="C14" s="279"/>
      <c r="D14" s="279"/>
      <c r="E14" s="122" t="s">
        <v>196</v>
      </c>
      <c r="F14" s="122" t="s">
        <v>197</v>
      </c>
      <c r="G14" s="122" t="s">
        <v>198</v>
      </c>
      <c r="H14" s="122" t="s">
        <v>14</v>
      </c>
      <c r="I14" s="122" t="s">
        <v>210</v>
      </c>
      <c r="J14" s="117"/>
      <c r="K14" s="117"/>
      <c r="L14" s="117"/>
      <c r="M14" s="117"/>
      <c r="N14" s="117"/>
      <c r="O14" s="117"/>
      <c r="P14" s="117"/>
      <c r="Q14" s="117"/>
    </row>
    <row r="15" spans="1:17" ht="24">
      <c r="A15" s="123">
        <v>26</v>
      </c>
      <c r="B15" s="136" t="s">
        <v>275</v>
      </c>
      <c r="C15" s="123" t="s">
        <v>202</v>
      </c>
      <c r="D15" s="123" t="s">
        <v>211</v>
      </c>
      <c r="E15" s="123">
        <v>1</v>
      </c>
      <c r="F15" s="126">
        <v>230.39</v>
      </c>
      <c r="G15" s="137">
        <f>F15*E15</f>
        <v>230.39</v>
      </c>
      <c r="H15" s="130">
        <v>120</v>
      </c>
      <c r="I15" s="138">
        <f>(G15/H15)/8</f>
        <v>0.23998958333333331</v>
      </c>
      <c r="J15" s="117"/>
      <c r="K15" s="117"/>
      <c r="L15" s="117"/>
      <c r="M15" s="117"/>
      <c r="N15" s="117"/>
      <c r="O15" s="117"/>
      <c r="P15" s="117"/>
      <c r="Q15" s="117"/>
    </row>
    <row r="16" spans="1:17">
      <c r="A16" s="278" t="s">
        <v>207</v>
      </c>
      <c r="B16" s="278"/>
      <c r="C16" s="278"/>
      <c r="D16" s="278"/>
      <c r="E16" s="278"/>
      <c r="F16" s="278"/>
      <c r="G16" s="278"/>
      <c r="H16" s="278"/>
      <c r="I16" s="131">
        <f>SUM(I15:I15)</f>
        <v>0.23998958333333331</v>
      </c>
      <c r="J16" s="117"/>
      <c r="K16" s="117"/>
      <c r="L16" s="117"/>
      <c r="M16" s="117"/>
      <c r="N16" s="117"/>
      <c r="O16" s="117"/>
      <c r="P16" s="117"/>
      <c r="Q16" s="117"/>
    </row>
    <row r="17" spans="1:17">
      <c r="A17" s="276" t="s">
        <v>208</v>
      </c>
      <c r="B17" s="276"/>
      <c r="C17" s="276"/>
      <c r="D17" s="276"/>
      <c r="E17" s="276"/>
      <c r="F17" s="276"/>
      <c r="G17" s="276"/>
      <c r="H17" s="276"/>
      <c r="I17" s="132">
        <f>I16*2</f>
        <v>0.47997916666666662</v>
      </c>
      <c r="J17" s="117"/>
      <c r="K17" s="117"/>
      <c r="L17" s="117"/>
      <c r="M17" s="117"/>
      <c r="N17" s="117"/>
      <c r="O17" s="117"/>
      <c r="P17" s="117"/>
      <c r="Q17" s="117"/>
    </row>
    <row r="18" spans="1:17">
      <c r="A18" s="117"/>
      <c r="B18" s="117"/>
      <c r="C18" s="117"/>
      <c r="D18" s="117"/>
      <c r="E18" s="117"/>
      <c r="F18" s="117"/>
      <c r="G18" s="117"/>
      <c r="H18" s="117"/>
      <c r="I18" s="117"/>
      <c r="J18" s="117"/>
      <c r="K18" s="117"/>
      <c r="L18" s="117"/>
      <c r="M18" s="117"/>
      <c r="N18" s="117"/>
      <c r="O18" s="117"/>
      <c r="P18" s="117"/>
      <c r="Q18" s="117"/>
    </row>
    <row r="19" spans="1:17">
      <c r="A19" s="277" t="s">
        <v>226</v>
      </c>
      <c r="B19" s="277"/>
      <c r="C19" s="277"/>
      <c r="D19" s="277"/>
      <c r="E19" s="277"/>
      <c r="F19" s="277"/>
      <c r="G19" s="277"/>
      <c r="H19" s="277"/>
      <c r="I19" s="277"/>
      <c r="J19" s="117"/>
      <c r="K19" s="117"/>
      <c r="L19" s="117"/>
      <c r="M19" s="117"/>
      <c r="N19" s="117"/>
      <c r="O19" s="117"/>
      <c r="P19" s="117"/>
      <c r="Q19" s="117"/>
    </row>
    <row r="20" spans="1:17" ht="48">
      <c r="A20" s="133" t="s">
        <v>186</v>
      </c>
      <c r="B20" s="133" t="s">
        <v>187</v>
      </c>
      <c r="C20" s="134" t="s">
        <v>188</v>
      </c>
      <c r="D20" s="134" t="s">
        <v>189</v>
      </c>
      <c r="E20" s="134" t="s">
        <v>191</v>
      </c>
      <c r="F20" s="134" t="s">
        <v>192</v>
      </c>
      <c r="G20" s="135" t="s">
        <v>193</v>
      </c>
      <c r="H20" s="134" t="s">
        <v>227</v>
      </c>
      <c r="I20" s="134" t="s">
        <v>194</v>
      </c>
      <c r="J20" s="117"/>
      <c r="K20" s="117"/>
      <c r="L20" s="117"/>
      <c r="M20" s="117"/>
      <c r="N20" s="117"/>
      <c r="O20" s="117"/>
      <c r="P20" s="117"/>
      <c r="Q20" s="117"/>
    </row>
    <row r="21" spans="1:17">
      <c r="A21" s="279" t="s">
        <v>195</v>
      </c>
      <c r="B21" s="279"/>
      <c r="C21" s="279"/>
      <c r="D21" s="279"/>
      <c r="E21" s="164" t="s">
        <v>196</v>
      </c>
      <c r="F21" s="164" t="s">
        <v>197</v>
      </c>
      <c r="G21" s="164" t="s">
        <v>198</v>
      </c>
      <c r="H21" s="164" t="s">
        <v>14</v>
      </c>
      <c r="I21" s="164" t="s">
        <v>219</v>
      </c>
      <c r="J21" s="117"/>
      <c r="K21" s="117"/>
      <c r="L21" s="117"/>
      <c r="M21" s="117"/>
      <c r="N21" s="117"/>
      <c r="O21" s="117"/>
      <c r="P21" s="117"/>
      <c r="Q21" s="117"/>
    </row>
    <row r="22" spans="1:17" ht="84">
      <c r="A22" s="123">
        <v>27</v>
      </c>
      <c r="B22" s="136" t="s">
        <v>228</v>
      </c>
      <c r="C22" s="123" t="s">
        <v>202</v>
      </c>
      <c r="D22" s="123" t="s">
        <v>211</v>
      </c>
      <c r="E22" s="123">
        <v>1</v>
      </c>
      <c r="F22" s="126">
        <v>22549</v>
      </c>
      <c r="G22" s="137">
        <f>F22</f>
        <v>22549</v>
      </c>
      <c r="H22" s="130">
        <v>48</v>
      </c>
      <c r="I22" s="138">
        <f>(G22/H22)/4</f>
        <v>117.44270833333333</v>
      </c>
      <c r="J22" s="117"/>
      <c r="K22" s="117"/>
      <c r="L22" s="117"/>
      <c r="M22" s="117"/>
      <c r="N22" s="117"/>
      <c r="O22" s="117"/>
      <c r="P22" s="117"/>
      <c r="Q22" s="117"/>
    </row>
    <row r="23" spans="1:17">
      <c r="A23" s="278" t="s">
        <v>280</v>
      </c>
      <c r="B23" s="278"/>
      <c r="C23" s="278"/>
      <c r="D23" s="278"/>
      <c r="E23" s="278"/>
      <c r="F23" s="278"/>
      <c r="G23" s="278"/>
      <c r="H23" s="278"/>
      <c r="I23" s="131">
        <f>I22+I16</f>
        <v>117.68269791666667</v>
      </c>
      <c r="J23" s="117"/>
      <c r="K23" s="117"/>
      <c r="L23" s="117"/>
      <c r="M23" s="117"/>
      <c r="N23" s="117"/>
      <c r="O23" s="117"/>
      <c r="P23" s="117"/>
      <c r="Q23" s="117"/>
    </row>
    <row r="24" spans="1:17">
      <c r="A24" s="276" t="s">
        <v>208</v>
      </c>
      <c r="B24" s="276"/>
      <c r="C24" s="276"/>
      <c r="D24" s="276"/>
      <c r="E24" s="276"/>
      <c r="F24" s="276"/>
      <c r="G24" s="276"/>
      <c r="H24" s="276"/>
      <c r="I24" s="132">
        <v>235.36</v>
      </c>
      <c r="J24" s="117"/>
      <c r="K24" s="117"/>
      <c r="L24" s="117"/>
      <c r="M24" s="117"/>
      <c r="N24" s="117"/>
      <c r="O24" s="117"/>
      <c r="P24" s="117"/>
      <c r="Q24" s="117"/>
    </row>
    <row r="25" spans="1:17">
      <c r="A25" s="117"/>
      <c r="B25" s="117"/>
      <c r="C25" s="117"/>
      <c r="D25" s="117"/>
      <c r="E25" s="117"/>
      <c r="F25" s="117"/>
      <c r="G25" s="117"/>
      <c r="H25" s="117"/>
      <c r="I25" s="117"/>
      <c r="J25" s="117"/>
      <c r="K25" s="117"/>
      <c r="L25" s="117"/>
      <c r="M25" s="117"/>
      <c r="N25" s="117"/>
      <c r="O25" s="117"/>
      <c r="P25" s="117"/>
      <c r="Q25" s="117"/>
    </row>
    <row r="26" spans="1:17">
      <c r="A26" s="117"/>
      <c r="B26" s="117"/>
      <c r="C26" s="117"/>
      <c r="D26" s="117"/>
      <c r="E26" s="117"/>
      <c r="F26" s="117"/>
      <c r="G26" s="117"/>
      <c r="H26" s="117"/>
      <c r="I26" s="117"/>
      <c r="J26" s="117"/>
      <c r="K26" s="117"/>
      <c r="L26" s="117"/>
      <c r="M26" s="117"/>
      <c r="N26" s="117"/>
      <c r="O26" s="117"/>
      <c r="P26" s="117"/>
      <c r="Q26" s="117"/>
    </row>
    <row r="27" spans="1:17">
      <c r="A27" s="139"/>
      <c r="B27" s="139"/>
      <c r="C27" s="139"/>
      <c r="D27" s="139"/>
      <c r="E27" s="139"/>
      <c r="F27" s="139"/>
      <c r="G27" s="139"/>
      <c r="H27" s="139"/>
      <c r="I27" s="139"/>
      <c r="J27" s="117"/>
      <c r="K27" s="117"/>
      <c r="L27" s="117"/>
      <c r="M27" s="117"/>
      <c r="N27" s="117"/>
      <c r="O27" s="117"/>
      <c r="P27" s="117"/>
      <c r="Q27" s="117"/>
    </row>
    <row r="28" spans="1:17" ht="15" customHeight="1">
      <c r="A28" s="281" t="s">
        <v>229</v>
      </c>
      <c r="B28" s="281"/>
      <c r="C28" s="281"/>
      <c r="D28" s="281"/>
      <c r="E28" s="281"/>
      <c r="F28" s="281"/>
      <c r="G28" s="281"/>
      <c r="H28" s="281"/>
      <c r="I28" s="281"/>
      <c r="J28" s="117"/>
      <c r="K28" s="117"/>
      <c r="L28" s="117"/>
      <c r="M28" s="117"/>
      <c r="N28" s="117"/>
      <c r="O28" s="117"/>
      <c r="P28" s="117"/>
      <c r="Q28" s="117"/>
    </row>
    <row r="29" spans="1:17">
      <c r="A29" s="281"/>
      <c r="B29" s="281"/>
      <c r="C29" s="281"/>
      <c r="D29" s="281"/>
      <c r="E29" s="281"/>
      <c r="F29" s="281"/>
      <c r="G29" s="281"/>
      <c r="H29" s="281"/>
      <c r="I29" s="281"/>
      <c r="J29" s="117"/>
      <c r="K29" s="117"/>
      <c r="L29" s="117"/>
      <c r="M29" s="117"/>
      <c r="N29" s="117"/>
      <c r="O29" s="117"/>
      <c r="P29" s="117"/>
      <c r="Q29" s="117"/>
    </row>
    <row r="30" spans="1:17">
      <c r="A30" s="139"/>
      <c r="B30" s="139"/>
      <c r="C30" s="139"/>
      <c r="D30" s="139"/>
      <c r="E30" s="139"/>
      <c r="F30" s="139"/>
      <c r="G30" s="139"/>
      <c r="H30" s="139"/>
      <c r="I30" s="139"/>
      <c r="J30" s="117"/>
      <c r="K30" s="117"/>
      <c r="L30" s="117"/>
      <c r="M30" s="117"/>
      <c r="N30" s="117"/>
      <c r="O30" s="117"/>
      <c r="P30" s="117"/>
      <c r="Q30" s="117"/>
    </row>
    <row r="31" spans="1:17" ht="15" customHeight="1">
      <c r="A31" s="282" t="s">
        <v>230</v>
      </c>
      <c r="B31" s="282"/>
      <c r="C31" s="282"/>
      <c r="D31" s="282"/>
      <c r="E31" s="282"/>
      <c r="F31" s="282"/>
      <c r="G31" s="282"/>
      <c r="H31" s="282"/>
      <c r="I31" s="282"/>
      <c r="J31" s="117"/>
      <c r="K31" s="117"/>
      <c r="L31" s="117"/>
      <c r="M31" s="117"/>
      <c r="N31" s="117"/>
      <c r="O31" s="117"/>
      <c r="P31" s="117"/>
      <c r="Q31" s="117"/>
    </row>
    <row r="32" spans="1:17">
      <c r="A32" s="282"/>
      <c r="B32" s="282"/>
      <c r="C32" s="282"/>
      <c r="D32" s="282"/>
      <c r="E32" s="282"/>
      <c r="F32" s="282"/>
      <c r="G32" s="282"/>
      <c r="H32" s="282"/>
      <c r="I32" s="282"/>
      <c r="J32" s="117"/>
      <c r="K32" s="117"/>
      <c r="L32" s="117"/>
      <c r="M32" s="117"/>
      <c r="N32" s="117"/>
      <c r="O32" s="117"/>
      <c r="P32" s="117"/>
      <c r="Q32" s="117"/>
    </row>
    <row r="33" spans="1:17">
      <c r="A33" s="282"/>
      <c r="B33" s="282"/>
      <c r="C33" s="282"/>
      <c r="D33" s="282"/>
      <c r="E33" s="282"/>
      <c r="F33" s="282"/>
      <c r="G33" s="282"/>
      <c r="H33" s="282"/>
      <c r="I33" s="282"/>
      <c r="J33" s="117"/>
      <c r="K33" s="117"/>
      <c r="L33" s="117"/>
      <c r="M33" s="117"/>
      <c r="N33" s="117"/>
      <c r="O33" s="117"/>
      <c r="P33" s="117"/>
      <c r="Q33" s="117"/>
    </row>
    <row r="34" spans="1:17">
      <c r="A34" s="282"/>
      <c r="B34" s="282"/>
      <c r="C34" s="282"/>
      <c r="D34" s="282"/>
      <c r="E34" s="282"/>
      <c r="F34" s="282"/>
      <c r="G34" s="282"/>
      <c r="H34" s="282"/>
      <c r="I34" s="282"/>
      <c r="J34" s="117"/>
      <c r="K34" s="117"/>
      <c r="L34" s="117"/>
      <c r="M34" s="117"/>
      <c r="N34" s="117"/>
      <c r="O34" s="117"/>
      <c r="P34" s="117"/>
      <c r="Q34" s="117"/>
    </row>
    <row r="35" spans="1:17">
      <c r="A35" s="282"/>
      <c r="B35" s="282"/>
      <c r="C35" s="282"/>
      <c r="D35" s="282"/>
      <c r="E35" s="282"/>
      <c r="F35" s="282"/>
      <c r="G35" s="282"/>
      <c r="H35" s="282"/>
      <c r="I35" s="282"/>
      <c r="J35" s="117"/>
      <c r="K35" s="117"/>
      <c r="L35" s="117"/>
      <c r="M35" s="117"/>
      <c r="N35" s="117"/>
      <c r="O35" s="117"/>
      <c r="P35" s="117"/>
      <c r="Q35" s="117"/>
    </row>
    <row r="36" spans="1:17">
      <c r="A36" s="282"/>
      <c r="B36" s="282"/>
      <c r="C36" s="282"/>
      <c r="D36" s="282"/>
      <c r="E36" s="282"/>
      <c r="F36" s="282"/>
      <c r="G36" s="282"/>
      <c r="H36" s="282"/>
      <c r="I36" s="282"/>
      <c r="J36" s="117"/>
      <c r="K36" s="117"/>
      <c r="L36" s="117"/>
      <c r="M36" s="117"/>
      <c r="N36" s="117"/>
      <c r="O36" s="117"/>
      <c r="P36" s="117"/>
      <c r="Q36" s="117"/>
    </row>
    <row r="37" spans="1:17">
      <c r="A37" s="282"/>
      <c r="B37" s="282"/>
      <c r="C37" s="282"/>
      <c r="D37" s="282"/>
      <c r="E37" s="282"/>
      <c r="F37" s="282"/>
      <c r="G37" s="282"/>
      <c r="H37" s="282"/>
      <c r="I37" s="282"/>
      <c r="J37" s="117"/>
      <c r="K37" s="117"/>
      <c r="L37" s="117"/>
      <c r="M37" s="117"/>
      <c r="N37" s="117"/>
      <c r="O37" s="117"/>
      <c r="P37" s="117"/>
      <c r="Q37" s="117"/>
    </row>
    <row r="38" spans="1:17">
      <c r="A38" s="282"/>
      <c r="B38" s="282"/>
      <c r="C38" s="282"/>
      <c r="D38" s="282"/>
      <c r="E38" s="282"/>
      <c r="F38" s="282"/>
      <c r="G38" s="282"/>
      <c r="H38" s="282"/>
      <c r="I38" s="282"/>
      <c r="J38" s="117"/>
      <c r="K38" s="117"/>
      <c r="L38" s="117"/>
      <c r="M38" s="117"/>
      <c r="N38" s="117"/>
      <c r="O38" s="117"/>
      <c r="P38" s="117"/>
      <c r="Q38" s="117"/>
    </row>
    <row r="39" spans="1:17">
      <c r="A39" s="282"/>
      <c r="B39" s="282"/>
      <c r="C39" s="282"/>
      <c r="D39" s="282"/>
      <c r="E39" s="282"/>
      <c r="F39" s="282"/>
      <c r="G39" s="282"/>
      <c r="H39" s="282"/>
      <c r="I39" s="282"/>
      <c r="J39" s="117"/>
      <c r="K39" s="117"/>
      <c r="L39" s="117"/>
      <c r="M39" s="117"/>
      <c r="N39" s="117"/>
      <c r="O39" s="117"/>
      <c r="P39" s="117"/>
      <c r="Q39" s="117"/>
    </row>
    <row r="40" spans="1:17">
      <c r="A40" s="282"/>
      <c r="B40" s="282"/>
      <c r="C40" s="282"/>
      <c r="D40" s="282"/>
      <c r="E40" s="282"/>
      <c r="F40" s="282"/>
      <c r="G40" s="282"/>
      <c r="H40" s="282"/>
      <c r="I40" s="282"/>
      <c r="J40" s="117"/>
      <c r="K40" s="117"/>
      <c r="L40" s="117"/>
      <c r="M40" s="117"/>
      <c r="N40" s="117"/>
      <c r="O40" s="117"/>
      <c r="P40" s="117"/>
      <c r="Q40" s="117"/>
    </row>
    <row r="41" spans="1:17">
      <c r="A41" s="117"/>
      <c r="B41" s="117"/>
      <c r="C41" s="117"/>
      <c r="D41" s="117"/>
      <c r="E41" s="117"/>
      <c r="F41" s="117"/>
      <c r="G41" s="117"/>
      <c r="H41" s="117"/>
      <c r="I41" s="117"/>
      <c r="J41" s="117"/>
      <c r="K41" s="117"/>
      <c r="L41" s="117"/>
      <c r="M41" s="117"/>
      <c r="N41" s="117"/>
      <c r="O41" s="117"/>
      <c r="P41" s="117"/>
      <c r="Q41" s="117"/>
    </row>
    <row r="42" spans="1:17">
      <c r="A42" s="117"/>
      <c r="B42" s="117"/>
      <c r="C42" s="117"/>
      <c r="D42" s="117"/>
      <c r="E42" s="117"/>
      <c r="F42" s="117"/>
      <c r="G42" s="117"/>
      <c r="H42" s="117"/>
      <c r="I42" s="117"/>
      <c r="J42" s="117"/>
      <c r="K42" s="117"/>
      <c r="L42" s="117"/>
      <c r="M42" s="117"/>
      <c r="N42" s="117"/>
      <c r="O42" s="117"/>
      <c r="P42" s="117"/>
      <c r="Q42" s="117"/>
    </row>
    <row r="43" spans="1:17">
      <c r="A43" s="117"/>
      <c r="B43" s="117"/>
      <c r="C43" s="117"/>
      <c r="D43" s="117"/>
      <c r="E43" s="117"/>
      <c r="F43" s="117"/>
      <c r="G43" s="117"/>
      <c r="H43" s="117"/>
      <c r="I43" s="117"/>
      <c r="J43" s="117"/>
      <c r="K43" s="117"/>
      <c r="L43" s="117"/>
      <c r="M43" s="117"/>
      <c r="N43" s="117"/>
      <c r="O43" s="117"/>
      <c r="P43" s="117"/>
      <c r="Q43" s="117"/>
    </row>
    <row r="44" spans="1:17">
      <c r="A44" s="117"/>
      <c r="B44" s="117"/>
      <c r="C44" s="117"/>
      <c r="D44" s="117"/>
      <c r="E44" s="117"/>
      <c r="F44" s="117"/>
      <c r="G44" s="117"/>
      <c r="H44" s="117"/>
      <c r="I44" s="117"/>
      <c r="J44" s="117"/>
      <c r="K44" s="117"/>
      <c r="L44" s="117"/>
      <c r="M44" s="117"/>
      <c r="N44" s="117"/>
      <c r="O44" s="117"/>
      <c r="P44" s="117"/>
      <c r="Q44" s="117"/>
    </row>
    <row r="45" spans="1:17">
      <c r="A45" s="117"/>
      <c r="B45" s="117"/>
      <c r="C45" s="117"/>
      <c r="D45" s="117"/>
      <c r="E45" s="117"/>
      <c r="F45" s="117"/>
      <c r="G45" s="117"/>
      <c r="H45" s="117"/>
      <c r="I45" s="117"/>
      <c r="J45" s="117"/>
      <c r="K45" s="117"/>
      <c r="L45" s="117"/>
      <c r="M45" s="117"/>
      <c r="N45" s="117"/>
      <c r="O45" s="117"/>
      <c r="P45" s="117"/>
      <c r="Q45" s="117"/>
    </row>
    <row r="46" spans="1:17">
      <c r="A46" s="117"/>
      <c r="B46" s="117"/>
      <c r="C46" s="117"/>
      <c r="D46" s="117"/>
      <c r="E46" s="117"/>
      <c r="F46" s="117"/>
      <c r="G46" s="117"/>
      <c r="H46" s="117"/>
      <c r="I46" s="117"/>
      <c r="J46" s="117"/>
      <c r="K46" s="117"/>
      <c r="L46" s="117"/>
      <c r="M46" s="117"/>
      <c r="N46" s="117"/>
      <c r="O46" s="117"/>
      <c r="P46" s="117"/>
      <c r="Q46" s="117"/>
    </row>
    <row r="47" spans="1:17">
      <c r="A47" s="117"/>
      <c r="B47" s="117"/>
      <c r="C47" s="117"/>
      <c r="D47" s="117"/>
      <c r="E47" s="117"/>
      <c r="F47" s="117"/>
      <c r="G47" s="117"/>
      <c r="H47" s="117"/>
      <c r="I47" s="117"/>
      <c r="J47" s="117"/>
      <c r="K47" s="117"/>
      <c r="L47" s="117"/>
      <c r="M47" s="117"/>
      <c r="N47" s="117"/>
      <c r="O47" s="117"/>
      <c r="P47" s="117"/>
      <c r="Q47" s="117"/>
    </row>
    <row r="48" spans="1:17">
      <c r="A48" s="117"/>
      <c r="B48" s="117"/>
      <c r="C48" s="117"/>
      <c r="D48" s="117"/>
      <c r="E48" s="117"/>
      <c r="F48" s="117"/>
      <c r="G48" s="117"/>
      <c r="H48" s="117"/>
      <c r="I48" s="117"/>
      <c r="J48" s="117"/>
      <c r="K48" s="117"/>
      <c r="L48" s="117"/>
      <c r="M48" s="117"/>
      <c r="N48" s="117"/>
      <c r="O48" s="117"/>
      <c r="P48" s="117"/>
      <c r="Q48" s="117"/>
    </row>
    <row r="49" spans="1:17">
      <c r="A49" s="117"/>
      <c r="B49" s="117"/>
      <c r="C49" s="117"/>
      <c r="D49" s="117"/>
      <c r="E49" s="117"/>
      <c r="F49" s="117"/>
      <c r="G49" s="117"/>
      <c r="H49" s="117"/>
      <c r="I49" s="117"/>
      <c r="J49" s="117"/>
      <c r="K49" s="117"/>
      <c r="L49" s="117"/>
      <c r="M49" s="117"/>
      <c r="N49" s="117"/>
      <c r="O49" s="117"/>
      <c r="P49" s="117"/>
      <c r="Q49" s="117"/>
    </row>
    <row r="50" spans="1:17">
      <c r="A50" s="117"/>
      <c r="B50" s="117"/>
      <c r="C50" s="117"/>
      <c r="D50" s="117"/>
      <c r="E50" s="117"/>
      <c r="F50" s="117"/>
      <c r="G50" s="117"/>
      <c r="H50" s="117"/>
      <c r="I50" s="117"/>
      <c r="J50" s="117"/>
      <c r="K50" s="117"/>
      <c r="L50" s="117"/>
      <c r="M50" s="117"/>
      <c r="N50" s="117"/>
      <c r="O50" s="117"/>
      <c r="P50" s="117"/>
      <c r="Q50" s="117"/>
    </row>
    <row r="51" spans="1:17">
      <c r="A51" s="117"/>
      <c r="B51" s="117"/>
      <c r="C51" s="117"/>
      <c r="D51" s="117"/>
      <c r="E51" s="117"/>
      <c r="F51" s="117"/>
      <c r="G51" s="117"/>
      <c r="H51" s="117"/>
      <c r="I51" s="117"/>
      <c r="J51" s="117"/>
      <c r="K51" s="117"/>
      <c r="L51" s="117"/>
      <c r="M51" s="117"/>
      <c r="N51" s="117"/>
      <c r="O51" s="117"/>
      <c r="P51" s="117"/>
      <c r="Q51" s="117"/>
    </row>
    <row r="52" spans="1:17">
      <c r="A52" s="117"/>
      <c r="B52" s="117"/>
      <c r="C52" s="117"/>
      <c r="D52" s="117"/>
      <c r="E52" s="117"/>
      <c r="F52" s="117"/>
      <c r="G52" s="117"/>
      <c r="H52" s="117"/>
      <c r="I52" s="117"/>
      <c r="J52" s="117"/>
      <c r="K52" s="117"/>
      <c r="L52" s="117"/>
      <c r="M52" s="117"/>
      <c r="N52" s="117"/>
      <c r="O52" s="117"/>
      <c r="P52" s="117"/>
      <c r="Q52" s="117"/>
    </row>
    <row r="53" spans="1:17">
      <c r="A53" s="117"/>
      <c r="B53" s="117"/>
      <c r="C53" s="117"/>
      <c r="D53" s="117"/>
      <c r="E53" s="117"/>
      <c r="F53" s="117"/>
      <c r="G53" s="117"/>
      <c r="H53" s="117"/>
      <c r="I53" s="117"/>
      <c r="J53" s="117"/>
      <c r="K53" s="117"/>
      <c r="L53" s="117"/>
      <c r="M53" s="117"/>
      <c r="N53" s="117"/>
      <c r="O53" s="117"/>
      <c r="P53" s="117"/>
      <c r="Q53" s="117"/>
    </row>
    <row r="54" spans="1:17">
      <c r="A54" s="117"/>
      <c r="B54" s="117"/>
      <c r="C54" s="117"/>
      <c r="D54" s="117"/>
      <c r="E54" s="117"/>
      <c r="F54" s="117"/>
      <c r="G54" s="117"/>
      <c r="H54" s="117"/>
      <c r="I54" s="117"/>
      <c r="J54" s="117"/>
      <c r="K54" s="117"/>
      <c r="L54" s="117"/>
      <c r="M54" s="117"/>
      <c r="N54" s="117"/>
      <c r="O54" s="117"/>
      <c r="P54" s="117"/>
      <c r="Q54" s="117"/>
    </row>
    <row r="55" spans="1:17">
      <c r="A55" s="117"/>
      <c r="B55" s="117"/>
      <c r="C55" s="117"/>
      <c r="D55" s="117"/>
      <c r="E55" s="117"/>
      <c r="F55" s="117"/>
      <c r="G55" s="117"/>
      <c r="H55" s="117"/>
      <c r="I55" s="117"/>
      <c r="J55" s="117"/>
      <c r="K55" s="117"/>
      <c r="L55" s="117"/>
      <c r="M55" s="117"/>
      <c r="N55" s="117"/>
      <c r="O55" s="117"/>
      <c r="P55" s="117"/>
      <c r="Q55" s="117"/>
    </row>
    <row r="56" spans="1:17">
      <c r="A56" s="117"/>
      <c r="B56" s="117"/>
      <c r="C56" s="117"/>
      <c r="D56" s="117"/>
      <c r="E56" s="117"/>
      <c r="F56" s="117"/>
      <c r="G56" s="117"/>
      <c r="H56" s="117"/>
      <c r="I56" s="117"/>
      <c r="J56" s="117"/>
      <c r="K56" s="117"/>
      <c r="L56" s="117"/>
      <c r="M56" s="117"/>
      <c r="N56" s="117"/>
      <c r="O56" s="117"/>
      <c r="P56" s="117"/>
      <c r="Q56" s="117"/>
    </row>
    <row r="57" spans="1:17">
      <c r="A57" s="117"/>
      <c r="B57" s="117"/>
      <c r="C57" s="117"/>
      <c r="D57" s="117"/>
      <c r="E57" s="117"/>
      <c r="F57" s="117"/>
      <c r="G57" s="117"/>
      <c r="H57" s="117"/>
      <c r="I57" s="117"/>
      <c r="J57" s="117"/>
      <c r="K57" s="117"/>
      <c r="L57" s="117"/>
      <c r="M57" s="117"/>
      <c r="N57" s="117"/>
      <c r="O57" s="117"/>
      <c r="P57" s="117"/>
      <c r="Q57" s="117"/>
    </row>
    <row r="58" spans="1:17">
      <c r="A58" s="117"/>
      <c r="B58" s="117"/>
      <c r="C58" s="117"/>
      <c r="D58" s="117"/>
      <c r="E58" s="117"/>
      <c r="F58" s="117"/>
      <c r="G58" s="117"/>
      <c r="H58" s="117"/>
      <c r="I58" s="117"/>
      <c r="J58" s="117"/>
      <c r="K58" s="117"/>
      <c r="L58" s="117"/>
      <c r="M58" s="117"/>
      <c r="N58" s="117"/>
      <c r="O58" s="117"/>
      <c r="P58" s="117"/>
      <c r="Q58" s="117"/>
    </row>
    <row r="59" spans="1:17">
      <c r="A59" s="117"/>
      <c r="B59" s="117"/>
      <c r="C59" s="117"/>
      <c r="D59" s="117"/>
      <c r="E59" s="117"/>
      <c r="F59" s="117"/>
      <c r="G59" s="117"/>
      <c r="H59" s="117"/>
      <c r="I59" s="117"/>
      <c r="J59" s="117"/>
      <c r="K59" s="117"/>
      <c r="L59" s="117"/>
      <c r="M59" s="117"/>
      <c r="N59" s="117"/>
      <c r="O59" s="117"/>
      <c r="P59" s="117"/>
      <c r="Q59" s="117"/>
    </row>
    <row r="60" spans="1:17">
      <c r="A60" s="117"/>
      <c r="B60" s="117"/>
      <c r="C60" s="117"/>
      <c r="D60" s="117"/>
      <c r="E60" s="117"/>
      <c r="F60" s="117"/>
      <c r="G60" s="117"/>
      <c r="H60" s="117"/>
      <c r="I60" s="117"/>
      <c r="J60" s="117"/>
      <c r="K60" s="117"/>
      <c r="L60" s="117"/>
      <c r="M60" s="117"/>
      <c r="N60" s="117"/>
      <c r="O60" s="117"/>
      <c r="P60" s="117"/>
      <c r="Q60" s="117"/>
    </row>
    <row r="61" spans="1:17">
      <c r="A61" s="117"/>
      <c r="B61" s="117"/>
      <c r="C61" s="117"/>
      <c r="D61" s="117"/>
      <c r="E61" s="117"/>
      <c r="F61" s="117"/>
      <c r="G61" s="117"/>
      <c r="H61" s="117"/>
      <c r="I61" s="117"/>
      <c r="J61" s="117"/>
      <c r="K61" s="117"/>
      <c r="L61" s="117"/>
      <c r="M61" s="117"/>
      <c r="N61" s="117"/>
      <c r="O61" s="117"/>
      <c r="P61" s="117"/>
      <c r="Q61" s="117"/>
    </row>
    <row r="62" spans="1:17">
      <c r="A62" s="117"/>
      <c r="B62" s="117"/>
      <c r="C62" s="117"/>
      <c r="D62" s="117"/>
      <c r="E62" s="117"/>
      <c r="F62" s="117"/>
      <c r="G62" s="117"/>
      <c r="H62" s="117"/>
      <c r="I62" s="117"/>
      <c r="J62" s="117"/>
      <c r="K62" s="117"/>
      <c r="L62" s="117"/>
      <c r="M62" s="117"/>
      <c r="N62" s="117"/>
      <c r="O62" s="117"/>
      <c r="P62" s="117"/>
      <c r="Q62" s="117"/>
    </row>
    <row r="63" spans="1:17">
      <c r="A63" s="117"/>
      <c r="B63" s="117"/>
      <c r="C63" s="117"/>
      <c r="D63" s="117"/>
      <c r="E63" s="117"/>
      <c r="F63" s="117"/>
      <c r="G63" s="117"/>
      <c r="H63" s="117"/>
      <c r="I63" s="117"/>
      <c r="J63" s="117"/>
      <c r="K63" s="117"/>
      <c r="L63" s="117"/>
      <c r="M63" s="117"/>
      <c r="N63" s="117"/>
      <c r="O63" s="117"/>
      <c r="P63" s="117"/>
      <c r="Q63" s="117"/>
    </row>
    <row r="64" spans="1:17">
      <c r="A64" s="117"/>
      <c r="B64" s="117"/>
      <c r="C64" s="117"/>
      <c r="D64" s="117"/>
      <c r="E64" s="117"/>
      <c r="F64" s="117"/>
      <c r="G64" s="117"/>
      <c r="H64" s="117"/>
      <c r="I64" s="117"/>
      <c r="J64" s="117"/>
      <c r="K64" s="117"/>
      <c r="L64" s="117"/>
      <c r="M64" s="117"/>
      <c r="N64" s="117"/>
      <c r="O64" s="117"/>
      <c r="P64" s="117"/>
      <c r="Q64" s="117"/>
    </row>
    <row r="65" spans="1:17">
      <c r="A65" s="117"/>
      <c r="B65" s="117"/>
      <c r="C65" s="117"/>
      <c r="D65" s="117"/>
      <c r="E65" s="117"/>
      <c r="F65" s="117"/>
      <c r="G65" s="117"/>
      <c r="H65" s="117"/>
      <c r="I65" s="117"/>
      <c r="J65" s="117"/>
      <c r="K65" s="117"/>
      <c r="L65" s="117"/>
      <c r="M65" s="117"/>
      <c r="N65" s="117"/>
      <c r="O65" s="117"/>
      <c r="P65" s="117"/>
      <c r="Q65" s="117"/>
    </row>
    <row r="66" spans="1:17">
      <c r="A66" s="117"/>
      <c r="B66" s="117"/>
      <c r="C66" s="117"/>
      <c r="D66" s="117"/>
      <c r="E66" s="117"/>
      <c r="F66" s="117"/>
      <c r="G66" s="117"/>
      <c r="H66" s="117"/>
      <c r="I66" s="117"/>
      <c r="J66" s="117"/>
      <c r="K66" s="117"/>
      <c r="L66" s="117"/>
      <c r="M66" s="117"/>
      <c r="N66" s="117"/>
      <c r="O66" s="117"/>
      <c r="P66" s="117"/>
      <c r="Q66" s="117"/>
    </row>
    <row r="67" spans="1:17">
      <c r="A67" s="117"/>
      <c r="B67" s="117"/>
      <c r="C67" s="117"/>
      <c r="D67" s="117"/>
      <c r="E67" s="117"/>
      <c r="F67" s="117"/>
      <c r="G67" s="117"/>
      <c r="H67" s="117"/>
      <c r="I67" s="117"/>
      <c r="J67" s="117"/>
      <c r="K67" s="117"/>
      <c r="L67" s="117"/>
      <c r="M67" s="117"/>
      <c r="N67" s="117"/>
      <c r="O67" s="117"/>
      <c r="P67" s="117"/>
      <c r="Q67" s="117"/>
    </row>
    <row r="68" spans="1:17">
      <c r="A68" s="117"/>
      <c r="B68" s="117"/>
      <c r="C68" s="117"/>
      <c r="D68" s="117"/>
      <c r="E68" s="117"/>
      <c r="F68" s="117"/>
      <c r="G68" s="117"/>
      <c r="H68" s="117"/>
      <c r="I68" s="117"/>
      <c r="J68" s="117"/>
      <c r="K68" s="117"/>
      <c r="L68" s="117"/>
      <c r="M68" s="117"/>
      <c r="N68" s="117"/>
      <c r="O68" s="117"/>
      <c r="P68" s="117"/>
      <c r="Q68" s="117"/>
    </row>
    <row r="69" spans="1:17">
      <c r="A69" s="117"/>
      <c r="B69" s="117"/>
      <c r="C69" s="117"/>
      <c r="D69" s="117"/>
      <c r="E69" s="117"/>
      <c r="F69" s="117"/>
      <c r="G69" s="117"/>
      <c r="H69" s="117"/>
      <c r="I69" s="117"/>
      <c r="J69" s="117"/>
      <c r="K69" s="117"/>
      <c r="L69" s="117"/>
      <c r="M69" s="117"/>
      <c r="N69" s="117"/>
      <c r="O69" s="117"/>
      <c r="P69" s="117"/>
      <c r="Q69" s="117"/>
    </row>
    <row r="70" spans="1:17">
      <c r="A70" s="117"/>
      <c r="B70" s="117"/>
      <c r="C70" s="117"/>
      <c r="D70" s="117"/>
      <c r="E70" s="117"/>
      <c r="F70" s="117"/>
      <c r="G70" s="117"/>
      <c r="H70" s="117"/>
      <c r="I70" s="117"/>
      <c r="J70" s="117"/>
      <c r="K70" s="117"/>
      <c r="L70" s="117"/>
      <c r="M70" s="117"/>
      <c r="N70" s="117"/>
      <c r="O70" s="117"/>
      <c r="P70" s="117"/>
      <c r="Q70" s="117"/>
    </row>
    <row r="71" spans="1:17">
      <c r="A71" s="117"/>
      <c r="B71" s="117"/>
      <c r="C71" s="117"/>
      <c r="D71" s="117"/>
      <c r="E71" s="117"/>
      <c r="F71" s="117"/>
      <c r="G71" s="117"/>
      <c r="H71" s="117"/>
      <c r="I71" s="117"/>
      <c r="J71" s="117"/>
      <c r="K71" s="117"/>
      <c r="L71" s="117"/>
      <c r="M71" s="117"/>
      <c r="N71" s="117"/>
      <c r="O71" s="117"/>
      <c r="P71" s="117"/>
      <c r="Q71" s="117"/>
    </row>
    <row r="72" spans="1:17">
      <c r="A72" s="117"/>
      <c r="B72" s="117"/>
      <c r="C72" s="117"/>
      <c r="D72" s="117"/>
      <c r="E72" s="117"/>
      <c r="F72" s="117"/>
      <c r="G72" s="117"/>
      <c r="H72" s="117"/>
      <c r="I72" s="117"/>
      <c r="J72" s="117"/>
      <c r="K72" s="117"/>
      <c r="L72" s="117"/>
      <c r="M72" s="117"/>
      <c r="N72" s="117"/>
      <c r="O72" s="117"/>
      <c r="P72" s="117"/>
      <c r="Q72" s="117"/>
    </row>
    <row r="73" spans="1:17">
      <c r="A73" s="117"/>
      <c r="B73" s="117"/>
      <c r="C73" s="117"/>
      <c r="D73" s="117"/>
      <c r="E73" s="117"/>
      <c r="F73" s="117"/>
      <c r="G73" s="117"/>
      <c r="H73" s="117"/>
      <c r="I73" s="117"/>
      <c r="J73" s="117"/>
      <c r="K73" s="117"/>
      <c r="L73" s="117"/>
      <c r="M73" s="117"/>
      <c r="N73" s="117"/>
      <c r="O73" s="117"/>
      <c r="P73" s="117"/>
      <c r="Q73" s="117"/>
    </row>
    <row r="74" spans="1:17">
      <c r="A74" s="117"/>
      <c r="B74" s="117"/>
      <c r="C74" s="117"/>
      <c r="D74" s="117"/>
      <c r="E74" s="117"/>
      <c r="F74" s="117"/>
      <c r="G74" s="117"/>
      <c r="H74" s="117"/>
      <c r="I74" s="117"/>
      <c r="J74" s="117"/>
      <c r="K74" s="117"/>
      <c r="L74" s="117"/>
      <c r="M74" s="117"/>
      <c r="N74" s="117"/>
      <c r="O74" s="117"/>
      <c r="P74" s="117"/>
      <c r="Q74" s="117"/>
    </row>
    <row r="75" spans="1:17">
      <c r="A75" s="117"/>
      <c r="B75" s="117"/>
      <c r="C75" s="117"/>
      <c r="D75" s="117"/>
      <c r="E75" s="117"/>
      <c r="F75" s="117"/>
      <c r="G75" s="117"/>
      <c r="H75" s="117"/>
      <c r="I75" s="117"/>
      <c r="J75" s="117"/>
      <c r="K75" s="117"/>
      <c r="L75" s="117"/>
      <c r="M75" s="117"/>
      <c r="N75" s="117"/>
      <c r="O75" s="117"/>
      <c r="P75" s="117"/>
      <c r="Q75" s="117"/>
    </row>
    <row r="76" spans="1:17">
      <c r="A76" s="117"/>
      <c r="B76" s="117"/>
      <c r="C76" s="117"/>
      <c r="D76" s="117"/>
      <c r="E76" s="117"/>
      <c r="F76" s="117"/>
      <c r="G76" s="117"/>
      <c r="H76" s="117"/>
      <c r="I76" s="117"/>
      <c r="J76" s="117"/>
      <c r="K76" s="117"/>
      <c r="L76" s="117"/>
      <c r="M76" s="117"/>
      <c r="N76" s="117"/>
      <c r="O76" s="117"/>
      <c r="P76" s="117"/>
      <c r="Q76" s="117"/>
    </row>
    <row r="77" spans="1:17">
      <c r="A77" s="117"/>
      <c r="B77" s="117"/>
      <c r="C77" s="117"/>
      <c r="D77" s="117"/>
      <c r="E77" s="117"/>
      <c r="F77" s="117"/>
      <c r="G77" s="117"/>
      <c r="H77" s="117"/>
      <c r="I77" s="117"/>
      <c r="J77" s="117"/>
      <c r="K77" s="117"/>
      <c r="L77" s="117"/>
      <c r="M77" s="117"/>
      <c r="N77" s="117"/>
      <c r="O77" s="117"/>
      <c r="P77" s="117"/>
      <c r="Q77" s="117"/>
    </row>
    <row r="78" spans="1:17">
      <c r="A78" s="117"/>
      <c r="B78" s="117"/>
      <c r="C78" s="117"/>
      <c r="D78" s="117"/>
      <c r="E78" s="117"/>
      <c r="F78" s="117"/>
      <c r="G78" s="117"/>
      <c r="H78" s="117"/>
      <c r="I78" s="117"/>
      <c r="J78" s="117"/>
      <c r="K78" s="117"/>
      <c r="L78" s="117"/>
      <c r="M78" s="117"/>
      <c r="N78" s="117"/>
      <c r="O78" s="117"/>
      <c r="P78" s="117"/>
      <c r="Q78" s="117"/>
    </row>
  </sheetData>
  <mergeCells count="24">
    <mergeCell ref="A17:H17"/>
    <mergeCell ref="A28:I29"/>
    <mergeCell ref="A31:I40"/>
    <mergeCell ref="A9:B9"/>
    <mergeCell ref="D9:E9"/>
    <mergeCell ref="A12:I12"/>
    <mergeCell ref="A14:D14"/>
    <mergeCell ref="A16:H16"/>
    <mergeCell ref="A19:I19"/>
    <mergeCell ref="A21:D21"/>
    <mergeCell ref="A23:H23"/>
    <mergeCell ref="A24:H24"/>
    <mergeCell ref="A6:B6"/>
    <mergeCell ref="D6:E6"/>
    <mergeCell ref="A7:B7"/>
    <mergeCell ref="D7:E7"/>
    <mergeCell ref="A8:B8"/>
    <mergeCell ref="D8:E8"/>
    <mergeCell ref="A1:I1"/>
    <mergeCell ref="A2:I2"/>
    <mergeCell ref="A4:B4"/>
    <mergeCell ref="D4:E4"/>
    <mergeCell ref="A5:B5"/>
    <mergeCell ref="D5:E5"/>
  </mergeCells>
  <pageMargins left="0.51180555555555496" right="0.51180555555555496" top="0.78749999999999998" bottom="0.78749999999999998" header="0.51180555555555496" footer="0.51180555555555496"/>
  <pageSetup paperSize="9" scale="75"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MJ23"/>
  <sheetViews>
    <sheetView topLeftCell="A7" zoomScaleNormal="100" workbookViewId="0">
      <selection activeCell="A31" sqref="A31"/>
    </sheetView>
  </sheetViews>
  <sheetFormatPr defaultColWidth="10.5" defaultRowHeight="15"/>
  <cols>
    <col min="1" max="1" width="37" style="140" customWidth="1"/>
    <col min="2" max="2" width="6.625" style="141" customWidth="1"/>
    <col min="3" max="3" width="24.625" style="142" customWidth="1"/>
    <col min="4" max="4" width="26.375" style="142" customWidth="1"/>
    <col min="5" max="5" width="20.25" style="142" customWidth="1"/>
    <col min="6" max="6" width="18.75" style="142" customWidth="1"/>
    <col min="7" max="1024" width="10.5" style="140"/>
  </cols>
  <sheetData>
    <row r="6" spans="1:6" ht="15" customHeight="1">
      <c r="A6" s="270" t="s">
        <v>231</v>
      </c>
      <c r="B6" s="270"/>
      <c r="C6" s="270"/>
      <c r="D6" s="270"/>
      <c r="E6" s="270"/>
      <c r="F6" s="270"/>
    </row>
    <row r="7" spans="1:6" ht="14.25" customHeight="1">
      <c r="A7" s="270"/>
      <c r="B7" s="270"/>
      <c r="C7" s="270"/>
      <c r="D7" s="270"/>
      <c r="E7" s="270"/>
      <c r="F7" s="270"/>
    </row>
    <row r="8" spans="1:6" ht="25.5">
      <c r="A8" s="143" t="s">
        <v>232</v>
      </c>
      <c r="B8" s="144" t="s">
        <v>233</v>
      </c>
      <c r="C8" s="145" t="s">
        <v>234</v>
      </c>
      <c r="D8" s="145" t="s">
        <v>235</v>
      </c>
      <c r="E8" s="145" t="s">
        <v>236</v>
      </c>
      <c r="F8" s="145" t="s">
        <v>237</v>
      </c>
    </row>
    <row r="9" spans="1:6" ht="14.25">
      <c r="A9" s="146" t="str">
        <f>'Posto 12x36h DIURNO MOTORIZADO'!B224</f>
        <v>Posto 12X36 h DIURNO MOTORIZADO</v>
      </c>
      <c r="B9" s="147">
        <f>'Posto 12x36h DIURNO MOTORIZADO'!F224</f>
        <v>1</v>
      </c>
      <c r="C9" s="148">
        <f>'Posto 12x36h DIURNO MOTORIZADO'!G225</f>
        <v>14343.925900952527</v>
      </c>
      <c r="D9" s="148">
        <f>C9*12</f>
        <v>172127.11081143032</v>
      </c>
      <c r="E9" s="148">
        <f>C9*B9</f>
        <v>14343.925900952527</v>
      </c>
      <c r="F9" s="148">
        <f>E9*12</f>
        <v>172127.11081143032</v>
      </c>
    </row>
    <row r="10" spans="1:6" ht="14.25">
      <c r="A10" s="146" t="str">
        <f>'Posto 12x36h NOTURNO MOTORIZADO'!B233</f>
        <v>Posto 12X36 h NOTURNO MOTORIZADO</v>
      </c>
      <c r="B10" s="147">
        <v>1</v>
      </c>
      <c r="C10" s="148">
        <f>'Posto 12x36h NOTURNO MOTORIZADO'!E233</f>
        <v>16679.083310482067</v>
      </c>
      <c r="D10" s="148">
        <f>C10*12</f>
        <v>200148.99972578482</v>
      </c>
      <c r="E10" s="148">
        <f>C10*B10</f>
        <v>16679.083310482067</v>
      </c>
      <c r="F10" s="148">
        <f>E10*12</f>
        <v>200148.99972578482</v>
      </c>
    </row>
    <row r="11" spans="1:6" ht="14.25">
      <c r="A11" s="146" t="str">
        <f>'Posto 12x36h DIURNO NÃO MOTORIZ'!B231</f>
        <v>Posto 12X36 h DIURNO NÃO MOTORIZADO</v>
      </c>
      <c r="B11" s="149">
        <v>1</v>
      </c>
      <c r="C11" s="150">
        <f>'Posto 12x36h DIURNO NÃO MOTORIZ'!E231</f>
        <v>13694.787526436929</v>
      </c>
      <c r="D11" s="148">
        <f>C11*12</f>
        <v>164337.45031724314</v>
      </c>
      <c r="E11" s="148">
        <f>C11*B11</f>
        <v>13694.787526436929</v>
      </c>
      <c r="F11" s="148">
        <f>E11*12</f>
        <v>164337.45031724314</v>
      </c>
    </row>
    <row r="12" spans="1:6" ht="14.25">
      <c r="A12" s="146" t="str">
        <f>'Posto 12x36h NOTURNO N MOTORIZA'!B231</f>
        <v>Posto 12X36 h NOTURNO NÃO MOTORIZADO</v>
      </c>
      <c r="B12" s="147">
        <v>1</v>
      </c>
      <c r="C12" s="148">
        <f>'Posto 12x36h NOTURNO N MOTORIZA'!E231</f>
        <v>16029.944935966467</v>
      </c>
      <c r="D12" s="148">
        <f>C12*12</f>
        <v>192359.33923159761</v>
      </c>
      <c r="E12" s="148">
        <f>C12*B12</f>
        <v>16029.944935966467</v>
      </c>
      <c r="F12" s="148">
        <f>E12*12</f>
        <v>192359.33923159761</v>
      </c>
    </row>
    <row r="13" spans="1:6" ht="18.75">
      <c r="A13" s="151"/>
      <c r="B13" s="152"/>
      <c r="C13" s="153"/>
      <c r="D13" s="154"/>
      <c r="E13" s="155">
        <f>SUM(E9:E11)</f>
        <v>44717.796737871526</v>
      </c>
      <c r="F13" s="156">
        <f>SUM(F9:F12)</f>
        <v>728972.90008605586</v>
      </c>
    </row>
    <row r="15" spans="1:6">
      <c r="A15" s="283"/>
      <c r="B15" s="283"/>
      <c r="C15" s="283"/>
      <c r="D15" s="283"/>
      <c r="E15" s="283"/>
    </row>
    <row r="19" spans="3:5">
      <c r="C19" s="157"/>
      <c r="D19" s="158" t="s">
        <v>238</v>
      </c>
      <c r="E19" s="157" t="s">
        <v>239</v>
      </c>
    </row>
    <row r="20" spans="3:5">
      <c r="C20" s="157"/>
      <c r="D20" s="158"/>
      <c r="E20" s="157"/>
    </row>
    <row r="21" spans="3:5">
      <c r="C21"/>
      <c r="D21" s="157" t="s">
        <v>240</v>
      </c>
      <c r="E21" s="157"/>
    </row>
    <row r="22" spans="3:5">
      <c r="C22"/>
      <c r="D22" s="157" t="s">
        <v>241</v>
      </c>
      <c r="E22" s="157"/>
    </row>
    <row r="23" spans="3:5">
      <c r="C23" s="157"/>
      <c r="D23" s="158" t="s">
        <v>242</v>
      </c>
      <c r="E23" s="157"/>
    </row>
  </sheetData>
  <mergeCells count="2">
    <mergeCell ref="A6:F7"/>
    <mergeCell ref="A15:E15"/>
  </mergeCells>
  <printOptions horizontalCentered="1"/>
  <pageMargins left="0.51180555555555496" right="0.51180555555555496" top="0.78749999999999998" bottom="0.78749999999999998" header="0.51180555555555496" footer="0.51180555555555496"/>
  <pageSetup paperSize="9" scale="93"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2" baseType="variant">
      <vt:variant>
        <vt:lpstr>Planilhas</vt:lpstr>
      </vt:variant>
      <vt:variant>
        <vt:i4>8</vt:i4>
      </vt:variant>
    </vt:vector>
  </HeadingPairs>
  <TitlesOfParts>
    <vt:vector size="8" baseType="lpstr">
      <vt:lpstr>Posto 12x36h DIURNO MOTORIZADO</vt:lpstr>
      <vt:lpstr>Posto 12x36h NOTURNO MOTORIZADO</vt:lpstr>
      <vt:lpstr>Posto 12x36h DIURNO NÃO MOTORIZ</vt:lpstr>
      <vt:lpstr>Posto 12x36h NOTURNO N MOTORIZA</vt:lpstr>
      <vt:lpstr>Uniformes</vt:lpstr>
      <vt:lpstr>Materiais de Apoio e EPI</vt:lpstr>
      <vt:lpstr>Equipamentos</vt:lpstr>
      <vt:lpstr>Quadro Resumo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c:creator>
  <dc:description/>
  <cp:lastModifiedBy>Thaninne</cp:lastModifiedBy>
  <cp:revision>11</cp:revision>
  <cp:lastPrinted>2025-07-22T14:41:51Z</cp:lastPrinted>
  <dcterms:created xsi:type="dcterms:W3CDTF">2020-10-24T12:17:31Z</dcterms:created>
  <dcterms:modified xsi:type="dcterms:W3CDTF">2025-07-22T14:41:54Z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